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iuseppe.tondo\Documents\PARTECIPATE\GAP e Perimetro di Consolidamento\2025\"/>
    </mc:Choice>
  </mc:AlternateContent>
  <bookViews>
    <workbookView xWindow="0" yWindow="150" windowWidth="20730" windowHeight="8760" firstSheet="3" activeTab="4"/>
  </bookViews>
  <sheets>
    <sheet name="Verifica controllo enti" sheetId="6" r:id="rId1"/>
    <sheet name="Verifica controllo societa" sheetId="7" r:id="rId2"/>
    <sheet name="Gap e controllo o partecipazion" sheetId="1" r:id="rId3"/>
    <sheet name="Parametri di partenza Lecce" sheetId="2" r:id="rId4"/>
    <sheet name="Prospetto quote partecipazi " sheetId="3" r:id="rId5"/>
    <sheet name="Riepilogo rilevanza singola" sheetId="4" r:id="rId6"/>
    <sheet name="RILEVANZA INSIEME DI ENTI" sheetId="5" r:id="rId7"/>
  </sheets>
  <externalReferences>
    <externalReference r:id="rId8"/>
  </externalReferences>
  <definedNames>
    <definedName name="_xlnm.Print_Area" localSheetId="2">'Gap e controllo o partecipazion'!$A$1:$E$12</definedName>
    <definedName name="_xlnm.Print_Area" localSheetId="3">'Parametri di partenza Lecce'!$A$2:$J$67</definedName>
    <definedName name="_xlnm.Print_Area" localSheetId="4">'Prospetto quote partecipazi '!$A$1:$S$29</definedName>
    <definedName name="_xlnm.Print_Area" localSheetId="5">'Riepilogo rilevanza singola'!$A$1:$B$15</definedName>
    <definedName name="_xlnm.Print_Area" localSheetId="6">'RILEVANZA INSIEME DI ENTI'!$A$1:$B$12</definedName>
  </definedNames>
  <calcPr calcId="152511"/>
</workbook>
</file>

<file path=xl/calcChain.xml><?xml version="1.0" encoding="utf-8"?>
<calcChain xmlns="http://schemas.openxmlformats.org/spreadsheetml/2006/main">
  <c r="J17" i="3" l="1"/>
  <c r="G6" i="3" l="1"/>
  <c r="G7" i="3"/>
  <c r="G8" i="3"/>
  <c r="G21" i="3"/>
  <c r="G15" i="3"/>
  <c r="G22" i="3"/>
  <c r="G23" i="3"/>
  <c r="G16" i="3"/>
  <c r="G24" i="3"/>
  <c r="G25" i="3"/>
  <c r="G26" i="3"/>
  <c r="G27" i="3"/>
  <c r="G29" i="3"/>
  <c r="N29" i="3"/>
  <c r="J29" i="3"/>
  <c r="F29" i="3"/>
  <c r="F17" i="3" l="1"/>
  <c r="G28" i="3"/>
  <c r="G30" i="3" s="1"/>
  <c r="G17" i="3" s="1"/>
  <c r="N28" i="3"/>
  <c r="N30" i="3" s="1"/>
  <c r="J28" i="3"/>
  <c r="J30" i="3" s="1"/>
  <c r="F28" i="3"/>
  <c r="F30" i="3" s="1"/>
  <c r="O6" i="3" l="1"/>
  <c r="K25" i="3" l="1"/>
  <c r="O25" i="3"/>
  <c r="D25" i="3"/>
  <c r="U11" i="3" l="1"/>
  <c r="U12" i="3"/>
  <c r="O27" i="3" l="1"/>
  <c r="K27" i="3"/>
  <c r="K29" i="3" l="1"/>
  <c r="D27" i="3" l="1"/>
  <c r="K26" i="3"/>
  <c r="D26" i="3" l="1"/>
  <c r="O26" i="3"/>
  <c r="U9" i="3"/>
  <c r="O29" i="3" l="1"/>
  <c r="K6" i="3"/>
  <c r="O16" i="3" l="1"/>
  <c r="K16" i="3"/>
  <c r="D16" i="3"/>
  <c r="O23" i="3"/>
  <c r="K23" i="3"/>
  <c r="D23" i="3"/>
  <c r="O24" i="3"/>
  <c r="K24" i="3"/>
  <c r="D24" i="3"/>
  <c r="O22" i="3"/>
  <c r="K22" i="3"/>
  <c r="D22" i="3"/>
  <c r="O15" i="3"/>
  <c r="N17" i="3" s="1"/>
  <c r="K15" i="3"/>
  <c r="D15" i="3"/>
  <c r="O8" i="3"/>
  <c r="K8" i="3"/>
  <c r="D8" i="3"/>
  <c r="O21" i="3"/>
  <c r="K21" i="3"/>
  <c r="O7" i="3"/>
  <c r="K7" i="3"/>
  <c r="D65" i="2"/>
  <c r="D63" i="2"/>
  <c r="D60" i="2"/>
  <c r="D59" i="2"/>
  <c r="D58" i="2"/>
  <c r="D55" i="2"/>
  <c r="D54" i="2"/>
  <c r="D53" i="2"/>
  <c r="D50" i="2"/>
  <c r="D49" i="2"/>
  <c r="D48" i="2"/>
  <c r="D45" i="2"/>
  <c r="D44" i="2"/>
  <c r="D43" i="2"/>
  <c r="D35" i="2"/>
  <c r="D34" i="2"/>
  <c r="D33" i="2"/>
  <c r="D30" i="2"/>
  <c r="D29" i="2"/>
  <c r="D28" i="2"/>
  <c r="D25" i="2"/>
  <c r="D24" i="2"/>
  <c r="D23" i="2"/>
  <c r="D20" i="2"/>
  <c r="D19" i="2"/>
  <c r="D18" i="2"/>
  <c r="D15" i="2"/>
  <c r="D14" i="2"/>
  <c r="D13" i="2"/>
  <c r="D10" i="2"/>
  <c r="D9" i="2"/>
  <c r="D8" i="2"/>
  <c r="D5" i="2"/>
  <c r="D4" i="2"/>
  <c r="D3" i="2"/>
  <c r="K28" i="3" l="1"/>
  <c r="K30" i="3" s="1"/>
  <c r="K17" i="3" s="1"/>
  <c r="M26" i="3"/>
  <c r="M25" i="3"/>
  <c r="I26" i="3"/>
  <c r="I25" i="3"/>
  <c r="Q26" i="3"/>
  <c r="Q25" i="3"/>
  <c r="O28" i="3"/>
  <c r="O30" i="3" s="1"/>
  <c r="O17" i="3" s="1"/>
  <c r="Q27" i="3"/>
  <c r="Q22" i="3"/>
  <c r="Q23" i="3"/>
  <c r="Q21" i="3"/>
  <c r="Q6" i="3"/>
  <c r="X6" i="3" s="1"/>
  <c r="Q8" i="3"/>
  <c r="Q15" i="3"/>
  <c r="Q24" i="3"/>
  <c r="Q16" i="3"/>
  <c r="Q7" i="3"/>
  <c r="M27" i="3"/>
  <c r="M22" i="3"/>
  <c r="M23" i="3"/>
  <c r="M21" i="3"/>
  <c r="M7" i="3"/>
  <c r="M6" i="3"/>
  <c r="W6" i="3" s="1"/>
  <c r="M8" i="3"/>
  <c r="M15" i="3"/>
  <c r="M24" i="3"/>
  <c r="M16" i="3"/>
  <c r="I27" i="3"/>
  <c r="I22" i="3"/>
  <c r="I23" i="3"/>
  <c r="I21" i="3"/>
  <c r="I6" i="3"/>
  <c r="V6" i="3" s="1"/>
  <c r="I8" i="3"/>
  <c r="I15" i="3"/>
  <c r="I24" i="3"/>
  <c r="I16" i="3"/>
  <c r="I7" i="3"/>
  <c r="C15" i="1"/>
  <c r="C9" i="1"/>
  <c r="C8" i="1"/>
  <c r="C7" i="1"/>
  <c r="C5" i="1"/>
  <c r="C4" i="1"/>
  <c r="C3" i="1"/>
</calcChain>
</file>

<file path=xl/sharedStrings.xml><?xml version="1.0" encoding="utf-8"?>
<sst xmlns="http://schemas.openxmlformats.org/spreadsheetml/2006/main" count="407" uniqueCount="98">
  <si>
    <t>N.</t>
  </si>
  <si>
    <t>ENTI STRUMENTALI</t>
  </si>
  <si>
    <t>Quota partecipativa Comune Lecce</t>
  </si>
  <si>
    <t>Quota partecipativa di altri enti pubblici b)</t>
  </si>
  <si>
    <t>Controllo o partecipazione</t>
  </si>
  <si>
    <t>Note</t>
  </si>
  <si>
    <t>ASI CONSORZIO PER LE AREE DI SVILUPPO INDUSTRIALE  LECCE</t>
  </si>
  <si>
    <t>Partecipazione, in quanto non sussiste nessuna fattispecie di controllo</t>
  </si>
  <si>
    <t>CUIS CONSORZIO UNIVERSITARIO INTERPROVINCIALE SALENTINO</t>
  </si>
  <si>
    <t>CONSORZIO TEATRO PUBBLICO PUGLIESE</t>
  </si>
  <si>
    <t>AGENZIA PATRIMONIO CULTURALE EUROMEDITERRANEO</t>
  </si>
  <si>
    <t>FONDAZIONE ICO ISTITUZIONE CONCERTISTICA ORCHESTRALE  TITO SCHIPA</t>
  </si>
  <si>
    <t>IN LIQUIDAZIONE</t>
  </si>
  <si>
    <t>FONDAZIONE ORTO BOTANICO DEL SALENTO</t>
  </si>
  <si>
    <t>FONDAZIONE APULIA FILM COMMISSION</t>
  </si>
  <si>
    <t>Irrilevante, in quanto partecipazione inferiore al 1%</t>
  </si>
  <si>
    <t>ISPE - ISTITUTO PER I SERVIZI ALLA PERSONA  PER L'EUROPA</t>
  </si>
  <si>
    <t>FONDAZIONE CASA BIANCA</t>
  </si>
  <si>
    <t>DISTRETTO AGROALIMENTARE DI QUALITA' JONICO SALENTINO SCARL</t>
  </si>
  <si>
    <t>SOCIETA'</t>
  </si>
  <si>
    <t>LUPIAE SERVIZI</t>
  </si>
  <si>
    <t>Controllo, per possesso della maggioranza dei voti esercitabili nell’assemblea ordinaria</t>
  </si>
  <si>
    <t>SGM SOCIETA' GESTIONE MULTIPLA</t>
  </si>
  <si>
    <t>Valori</t>
  </si>
  <si>
    <t>%</t>
  </si>
  <si>
    <t>SOGLIA</t>
  </si>
  <si>
    <t>Totale attivo</t>
  </si>
  <si>
    <t>Patrimonio netto</t>
  </si>
  <si>
    <t>BILANCIO ANNO 2018</t>
  </si>
  <si>
    <t>Ricavi caratteristici</t>
  </si>
  <si>
    <t>Valore quota</t>
  </si>
  <si>
    <t>Irrilevante</t>
  </si>
  <si>
    <t>BILANCIO ANNO 2016</t>
  </si>
  <si>
    <t>BILANCIO ANNO 2017</t>
  </si>
  <si>
    <t>SI</t>
  </si>
  <si>
    <t>Organismo/ente/società partecipato</t>
  </si>
  <si>
    <t>Quota partecipativa posseduta dal Comune</t>
  </si>
  <si>
    <t>Quota partecipativa posseduta da altri enti pubblici</t>
  </si>
  <si>
    <t>DATA BILANCIO</t>
  </si>
  <si>
    <t xml:space="preserve">Valore attivo patrimoniale </t>
  </si>
  <si>
    <t>Valore attivo patrimoniale quota Comune</t>
  </si>
  <si>
    <t>Limite irrilevanza %</t>
  </si>
  <si>
    <t xml:space="preserve">Patrimonio netto </t>
  </si>
  <si>
    <t>Valore patrimonio netto quota Comune</t>
  </si>
  <si>
    <t>Valore della produzione</t>
  </si>
  <si>
    <t>Valore della produzione quota Comune</t>
  </si>
  <si>
    <t xml:space="preserve">IN LIQUIDAZIONE </t>
  </si>
  <si>
    <t>TOTALE NON CONSOLIDATO</t>
  </si>
  <si>
    <t>Perimetro di consolidamento</t>
  </si>
  <si>
    <t>Verifica rilevanza in riferimento al singolo Ente</t>
  </si>
  <si>
    <t>NO</t>
  </si>
  <si>
    <t>Irrilevante, parametri inferiori al 3% rispetto alla posizione finanziaria ed economica della capogruppo</t>
  </si>
  <si>
    <t>Irrilevante, partecipazione inferiore al 1%</t>
  </si>
  <si>
    <r>
      <rPr>
        <b/>
        <sz val="9"/>
        <color theme="1"/>
        <rFont val="Calibri"/>
        <family val="2"/>
        <scheme val="minor"/>
      </rPr>
      <t>Irrilevante</t>
    </r>
    <r>
      <rPr>
        <sz val="9"/>
        <color theme="1"/>
        <rFont val="Calibri"/>
        <family val="2"/>
        <scheme val="minor"/>
      </rPr>
      <t>, la sommatoria delle percentuali dei bilanci degli Enti irrilevanti singolarmente è inferiore al 10% rispetto alla posizione patrimoniale finanziaria ed economica della capogruppo</t>
    </r>
  </si>
  <si>
    <t>Verifica rilevanza in riferimento all'insieme degli Enti ritenuti scarsamente significativi</t>
  </si>
  <si>
    <t>Rilevante, almeno un parametro superiore alla soglia del 3% rispetto alla posizione finanziaria ed economica della capogruppo</t>
  </si>
  <si>
    <t>Limite irrilevanza in valore assoluto</t>
  </si>
  <si>
    <t>DA CONSOLIDARE</t>
  </si>
  <si>
    <t>ATTIVO PATRIMONIALE</t>
  </si>
  <si>
    <t xml:space="preserve"> PATRIMONIO NETTO</t>
  </si>
  <si>
    <t>VALORE DELLA PRODUZIONE</t>
  </si>
  <si>
    <t>Rilevante, in quanto partecipazione totalitaria e almeno un parametro superiore alla soglia del 3% rispetto alla posizione finanziaria ed economica della capogruppo</t>
  </si>
  <si>
    <t>https://amministrazionetrasparente.comune.lecce.it/docs/default-source/amministrazione-trasparente/orto-botanico-2019.pdf</t>
  </si>
  <si>
    <t>@</t>
  </si>
  <si>
    <t>Ha il possesso, diretto o indiretto, della maggioranza dei voti esercitabili nell’ente o nell’azienda</t>
  </si>
  <si>
    <t>Ha il potere assegnato da legge, statuto o convenzione di nominare o rimuovere la maggioranza dei componenti degli organi decisionali, competenti a definire le scelte strategiche e le politiche di settore, nonché a decidere in ordine all’indirizzo, alla pianificazione ed alla programmazione dell’attività di un ente o di un’azienda</t>
  </si>
  <si>
    <t>Esercita, direttamente o indirettamente la maggioranza dei diritti di voto nelle sedute degli organi decisionali, competenti a definire le scelte strategiche e le politiche di settore, nonché a decidere in ordine all’indirizzo, alla pianificazione ed alla programmazione dell’attività dell’ente o dell’azienda</t>
  </si>
  <si>
    <t>Ha l’obbligo di ripianare i disavanzi  nei casi consentiti dalla legge, per percentuali superiori alla quota di partecipazione</t>
  </si>
  <si>
    <t xml:space="preserve">Esercita un’influenza dominante in virtù di contratti o clausole statutarie, nei casi in cui la legge consente tali contratti o clausole. L’influenza dominante si manifesta attraverso clausole contrattuali che incidono significativamente sulla gestione dell’altro contraente (ad esempio l’imposizione della tariffa minima, l’obbligo di fruibilità pubblica del servizio, previsione di agevolazioni o esenzioni) che svolge l’attività prevalentemente nei confronti dell’ente controllante . I contratti di servizio pubblico e di concessione stipulati con enti o aziende, che svolgono prevalentemente l’attività oggetto di tali contratti presuppongono l’esercizio di influenza dominante.  L’attività si definisce prevalente se l’ente controllato abbia conseguito nell’anno precedente ricavi e proventi riconducibili all’amministrazione pubblica capogruppo superiori all’80% dei ricavi complessivi
</t>
  </si>
  <si>
    <t>Ente</t>
  </si>
  <si>
    <t>IPOTESI DI CONTROLLO DELL'ENTE STRUMENTALE</t>
  </si>
  <si>
    <t>IPOTESI DI CONTROLLO DELLA SOCIETA'</t>
  </si>
  <si>
    <t>Ha  il possesso, diretto o indiretto, anche sulla scorta di patti parasociali, della maggioranza dei voti esercitabili nell’assemblea ordinaria o dispone di voti sufficienti per esercitare una influenza dominante sull’assemblea ordinaria</t>
  </si>
  <si>
    <t>Ha il diritto, in virtù di un contratto o di una clausola statutaria, di esercitare un’influenza dominante, quando la legge consente tali contratti o clausole. L’influenza dominante si manifesta attraverso clausole contrattuali che incidono significativamente sulla gestione dell’altro contraente (ad esempio l’imposizione della tariffa minima, l’obbligo di fruibilità pubblica del servizio, previsione di agevolazioni o esenzioni) che svolge l’attività prevalentemente nei confronti dell’ente controllante . I contratti di servizio pubblico e di concessione stipulati con società, che svolgono prevalentemente l’attività oggetto di tali contratti presuppongono l’esercizio di influenza dominante. L’attività si definisce prevalente se la società controllata abbia conseguito nell’anno precedente ricavi a favore dell’amministrazione pubblica capogruppo superiori all’80% dell’intero fatturato</t>
  </si>
  <si>
    <t>Ok verifica prot. 0102984/2020</t>
  </si>
  <si>
    <t>Ok verifica mail Donatella Rizzo 17/9/2020 prot. 0106629/2020+ prot. 0102984/2020</t>
  </si>
  <si>
    <t>BILANCIO</t>
  </si>
  <si>
    <t xml:space="preserve">Società totalmente partecipate dalla capogruppo/in house </t>
  </si>
  <si>
    <t>Ente totalmente partecipato dalla capogruppo/titolari di affidamento diretto da parte dei componenti del gruppo</t>
  </si>
  <si>
    <t>Partecipazione</t>
  </si>
  <si>
    <t>Missione di bilancio</t>
  </si>
  <si>
    <t>01</t>
  </si>
  <si>
    <t>05</t>
  </si>
  <si>
    <t>09</t>
  </si>
  <si>
    <t>10</t>
  </si>
  <si>
    <t>14</t>
  </si>
  <si>
    <t>Varie</t>
  </si>
  <si>
    <t xml:space="preserve">NO </t>
  </si>
  <si>
    <t>PERIMETRO SOCIETA’ DA CONSOLIDARE</t>
  </si>
  <si>
    <t>Allegato A)</t>
  </si>
  <si>
    <t>AGENZIA PER L'ENERGIA E LO SVILUPPO SOSTENIBILE - AESS</t>
  </si>
  <si>
    <t>BILANCIO ANNO 2024</t>
  </si>
  <si>
    <t>COMUNE DI LECCE - Rendiconto della Gestione 2024</t>
  </si>
  <si>
    <t>PUGLIA CULTURE (EX CONSORZIO TEATRO PUBBLICO PUGLIESE)</t>
  </si>
  <si>
    <t>VERIFICA 10% PARAMETRI relativi alla  posizione finanziaria ed economica della capogruppo COMUNE  DI LECCE Anno 2024</t>
  </si>
  <si>
    <t>PARAMETRI DEGLI ENTI NON CONSOLIDATI</t>
  </si>
  <si>
    <t xml:space="preserve">Calcolo incidenza complessiva inferiore al 10 per cento </t>
  </si>
  <si>
    <t>Quote di partecipazione inferiori all’1%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</si>
</sst>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rgb="FFFF0000"/>
      <name val="Times New Roman"/>
      <family val="1"/>
    </font>
    <font>
      <b/>
      <sz val="11"/>
      <color rgb="FFFF0000"/>
      <name val="Times New Roman"/>
      <family val="1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9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1"/>
      <name val="Times New Roman"/>
      <family val="1"/>
    </font>
    <font>
      <b/>
      <sz val="13"/>
      <color theme="1"/>
      <name val="Calibri"/>
      <family val="2"/>
      <scheme val="minor"/>
    </font>
    <font>
      <sz val="10.5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49998474074526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8" fillId="0" borderId="0" applyNumberFormat="0" applyFill="0" applyBorder="0" applyAlignment="0" applyProtection="0"/>
  </cellStyleXfs>
  <cellXfs count="202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10" fontId="3" fillId="2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/>
    <xf numFmtId="0" fontId="5" fillId="0" borderId="1" xfId="0" applyFont="1" applyBorder="1" applyAlignment="1">
      <alignment wrapText="1"/>
    </xf>
    <xf numFmtId="10" fontId="5" fillId="0" borderId="1" xfId="0" applyNumberFormat="1" applyFont="1" applyBorder="1" applyAlignment="1"/>
    <xf numFmtId="10" fontId="4" fillId="0" borderId="1" xfId="0" applyNumberFormat="1" applyFont="1" applyBorder="1" applyAlignment="1"/>
    <xf numFmtId="0" fontId="4" fillId="0" borderId="1" xfId="0" applyFont="1" applyBorder="1" applyAlignment="1">
      <alignment horizontal="left" wrapText="1"/>
    </xf>
    <xf numFmtId="0" fontId="4" fillId="0" borderId="1" xfId="0" applyFont="1" applyBorder="1" applyAlignment="1"/>
    <xf numFmtId="0" fontId="4" fillId="0" borderId="0" xfId="0" applyFont="1"/>
    <xf numFmtId="0" fontId="4" fillId="0" borderId="1" xfId="0" applyFont="1" applyBorder="1" applyAlignment="1">
      <alignment wrapText="1"/>
    </xf>
    <xf numFmtId="0" fontId="4" fillId="0" borderId="0" xfId="0" applyFont="1" applyAlignment="1">
      <alignment horizontal="center" wrapText="1"/>
    </xf>
    <xf numFmtId="0" fontId="4" fillId="0" borderId="1" xfId="0" applyFont="1" applyBorder="1" applyAlignment="1">
      <alignment horizontal="center"/>
    </xf>
    <xf numFmtId="10" fontId="4" fillId="0" borderId="0" xfId="0" applyNumberFormat="1" applyFont="1"/>
    <xf numFmtId="0" fontId="6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3" fontId="8" fillId="0" borderId="1" xfId="0" applyNumberFormat="1" applyFont="1" applyFill="1" applyBorder="1" applyAlignment="1">
      <alignment horizontal="center" vertical="center"/>
    </xf>
    <xf numFmtId="0" fontId="1" fillId="0" borderId="0" xfId="0" applyFont="1"/>
    <xf numFmtId="0" fontId="9" fillId="0" borderId="1" xfId="0" applyFont="1" applyBorder="1"/>
    <xf numFmtId="4" fontId="9" fillId="0" borderId="1" xfId="0" applyNumberFormat="1" applyFont="1" applyBorder="1" applyAlignment="1">
      <alignment horizontal="right"/>
    </xf>
    <xf numFmtId="3" fontId="9" fillId="0" borderId="1" xfId="0" applyNumberFormat="1" applyFont="1" applyBorder="1" applyAlignment="1">
      <alignment horizontal="center"/>
    </xf>
    <xf numFmtId="3" fontId="9" fillId="0" borderId="1" xfId="0" applyNumberFormat="1" applyFont="1" applyBorder="1" applyAlignment="1">
      <alignment horizontal="right"/>
    </xf>
    <xf numFmtId="0" fontId="9" fillId="0" borderId="0" xfId="0" applyFont="1"/>
    <xf numFmtId="0" fontId="0" fillId="0" borderId="0" xfId="0" applyAlignment="1">
      <alignment horizontal="right"/>
    </xf>
    <xf numFmtId="3" fontId="0" fillId="0" borderId="0" xfId="0" applyNumberFormat="1" applyAlignment="1">
      <alignment horizontal="right"/>
    </xf>
    <xf numFmtId="3" fontId="0" fillId="0" borderId="0" xfId="0" applyNumberFormat="1"/>
    <xf numFmtId="0" fontId="8" fillId="0" borderId="0" xfId="0" applyFont="1"/>
    <xf numFmtId="0" fontId="1" fillId="0" borderId="0" xfId="0" applyFont="1" applyAlignment="1">
      <alignment horizontal="right"/>
    </xf>
    <xf numFmtId="3" fontId="1" fillId="0" borderId="0" xfId="0" applyNumberFormat="1" applyFont="1" applyAlignment="1">
      <alignment horizontal="right"/>
    </xf>
    <xf numFmtId="3" fontId="8" fillId="0" borderId="0" xfId="0" applyNumberFormat="1" applyFont="1"/>
    <xf numFmtId="0" fontId="1" fillId="0" borderId="1" xfId="0" applyFont="1" applyBorder="1"/>
    <xf numFmtId="0" fontId="1" fillId="3" borderId="1" xfId="0" applyFont="1" applyFill="1" applyBorder="1" applyAlignment="1">
      <alignment horizontal="right"/>
    </xf>
    <xf numFmtId="3" fontId="1" fillId="0" borderId="1" xfId="0" applyNumberFormat="1" applyFont="1" applyBorder="1" applyAlignment="1">
      <alignment horizontal="right"/>
    </xf>
    <xf numFmtId="3" fontId="1" fillId="0" borderId="1" xfId="0" applyNumberFormat="1" applyFont="1" applyBorder="1"/>
    <xf numFmtId="0" fontId="2" fillId="0" borderId="0" xfId="0" applyFont="1"/>
    <xf numFmtId="3" fontId="2" fillId="0" borderId="0" xfId="0" applyNumberFormat="1" applyFont="1"/>
    <xf numFmtId="0" fontId="0" fillId="0" borderId="1" xfId="0" applyBorder="1"/>
    <xf numFmtId="0" fontId="0" fillId="3" borderId="1" xfId="0" applyFill="1" applyBorder="1" applyAlignment="1">
      <alignment horizontal="right"/>
    </xf>
    <xf numFmtId="3" fontId="0" fillId="0" borderId="1" xfId="0" applyNumberFormat="1" applyFont="1" applyBorder="1" applyAlignment="1">
      <alignment wrapText="1"/>
    </xf>
    <xf numFmtId="3" fontId="0" fillId="0" borderId="1" xfId="0" applyNumberFormat="1" applyBorder="1"/>
    <xf numFmtId="0" fontId="0" fillId="0" borderId="0" xfId="0" applyBorder="1"/>
    <xf numFmtId="3" fontId="0" fillId="0" borderId="0" xfId="0" applyNumberFormat="1" applyFont="1" applyBorder="1" applyAlignment="1">
      <alignment wrapText="1"/>
    </xf>
    <xf numFmtId="3" fontId="0" fillId="0" borderId="0" xfId="0" applyNumberFormat="1" applyBorder="1"/>
    <xf numFmtId="0" fontId="0" fillId="0" borderId="0" xfId="0" applyBorder="1" applyAlignment="1">
      <alignment horizontal="center"/>
    </xf>
    <xf numFmtId="3" fontId="0" fillId="0" borderId="1" xfId="0" applyNumberFormat="1" applyBorder="1" applyAlignment="1">
      <alignment horizontal="right"/>
    </xf>
    <xf numFmtId="0" fontId="10" fillId="0" borderId="0" xfId="0" applyFont="1" applyAlignment="1">
      <alignment vertical="center"/>
    </xf>
    <xf numFmtId="0" fontId="11" fillId="0" borderId="0" xfId="0" applyFont="1" applyAlignment="1">
      <alignment wrapText="1"/>
    </xf>
    <xf numFmtId="10" fontId="11" fillId="0" borderId="0" xfId="0" applyNumberFormat="1" applyFont="1" applyAlignment="1">
      <alignment wrapText="1"/>
    </xf>
    <xf numFmtId="3" fontId="11" fillId="0" borderId="0" xfId="0" applyNumberFormat="1" applyFont="1" applyAlignment="1">
      <alignment wrapText="1"/>
    </xf>
    <xf numFmtId="0" fontId="11" fillId="0" borderId="0" xfId="0" applyFont="1" applyBorder="1" applyAlignment="1">
      <alignment wrapText="1"/>
    </xf>
    <xf numFmtId="3" fontId="12" fillId="2" borderId="1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wrapText="1"/>
    </xf>
    <xf numFmtId="14" fontId="11" fillId="0" borderId="0" xfId="0" applyNumberFormat="1" applyFont="1" applyAlignment="1">
      <alignment horizontal="center" wrapText="1"/>
    </xf>
    <xf numFmtId="0" fontId="15" fillId="0" borderId="0" xfId="0" applyFont="1" applyAlignment="1">
      <alignment wrapText="1"/>
    </xf>
    <xf numFmtId="0" fontId="15" fillId="4" borderId="0" xfId="0" applyFont="1" applyFill="1" applyAlignment="1">
      <alignment wrapText="1"/>
    </xf>
    <xf numFmtId="0" fontId="16" fillId="0" borderId="0" xfId="0" applyFont="1" applyAlignment="1">
      <alignment wrapText="1"/>
    </xf>
    <xf numFmtId="0" fontId="11" fillId="4" borderId="0" xfId="0" applyFont="1" applyFill="1" applyAlignment="1">
      <alignment wrapText="1"/>
    </xf>
    <xf numFmtId="0" fontId="13" fillId="0" borderId="0" xfId="0" applyFont="1" applyAlignment="1">
      <alignment horizontal="center" wrapText="1"/>
    </xf>
    <xf numFmtId="10" fontId="15" fillId="0" borderId="0" xfId="0" applyNumberFormat="1" applyFont="1" applyAlignment="1">
      <alignment wrapText="1"/>
    </xf>
    <xf numFmtId="0" fontId="12" fillId="2" borderId="5" xfId="0" applyFont="1" applyFill="1" applyBorder="1" applyAlignment="1">
      <alignment horizontal="center" vertical="center" wrapText="1"/>
    </xf>
    <xf numFmtId="3" fontId="2" fillId="2" borderId="10" xfId="0" applyNumberFormat="1" applyFont="1" applyFill="1" applyBorder="1" applyAlignment="1">
      <alignment horizontal="center" vertical="center" wrapText="1"/>
    </xf>
    <xf numFmtId="0" fontId="10" fillId="0" borderId="0" xfId="0" applyFont="1"/>
    <xf numFmtId="10" fontId="10" fillId="0" borderId="0" xfId="0" applyNumberFormat="1" applyFont="1"/>
    <xf numFmtId="0" fontId="5" fillId="0" borderId="0" xfId="0" applyFont="1" applyBorder="1" applyAlignment="1">
      <alignment wrapText="1"/>
    </xf>
    <xf numFmtId="0" fontId="4" fillId="0" borderId="0" xfId="0" applyFont="1" applyBorder="1" applyAlignment="1">
      <alignment wrapText="1"/>
    </xf>
    <xf numFmtId="0" fontId="10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 wrapText="1"/>
    </xf>
    <xf numFmtId="0" fontId="17" fillId="2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wrapText="1"/>
    </xf>
    <xf numFmtId="0" fontId="10" fillId="0" borderId="0" xfId="0" applyFont="1" applyAlignment="1">
      <alignment vertical="top"/>
    </xf>
    <xf numFmtId="0" fontId="10" fillId="0" borderId="1" xfId="0" applyFont="1" applyBorder="1" applyAlignment="1">
      <alignment horizontal="justify" vertical="top" wrapText="1"/>
    </xf>
    <xf numFmtId="0" fontId="10" fillId="0" borderId="1" xfId="0" applyFont="1" applyBorder="1" applyAlignment="1">
      <alignment vertical="top" wrapText="1"/>
    </xf>
    <xf numFmtId="10" fontId="4" fillId="0" borderId="1" xfId="0" applyNumberFormat="1" applyFont="1" applyBorder="1" applyAlignment="1">
      <alignment vertical="top" wrapText="1"/>
    </xf>
    <xf numFmtId="0" fontId="5" fillId="0" borderId="1" xfId="0" applyFont="1" applyBorder="1" applyAlignment="1">
      <alignment vertical="top" wrapText="1"/>
    </xf>
    <xf numFmtId="10" fontId="4" fillId="0" borderId="1" xfId="0" applyNumberFormat="1" applyFont="1" applyBorder="1" applyAlignment="1">
      <alignment vertical="top"/>
    </xf>
    <xf numFmtId="0" fontId="4" fillId="0" borderId="1" xfId="0" applyFont="1" applyBorder="1" applyAlignment="1">
      <alignment vertical="top" wrapText="1"/>
    </xf>
    <xf numFmtId="0" fontId="5" fillId="0" borderId="1" xfId="0" applyFont="1" applyFill="1" applyBorder="1" applyAlignment="1">
      <alignment wrapText="1"/>
    </xf>
    <xf numFmtId="10" fontId="5" fillId="0" borderId="1" xfId="0" applyNumberFormat="1" applyFont="1" applyFill="1" applyBorder="1" applyAlignment="1"/>
    <xf numFmtId="10" fontId="4" fillId="0" borderId="1" xfId="0" applyNumberFormat="1" applyFont="1" applyFill="1" applyBorder="1" applyAlignment="1"/>
    <xf numFmtId="0" fontId="4" fillId="0" borderId="1" xfId="0" applyFont="1" applyFill="1" applyBorder="1" applyAlignment="1">
      <alignment horizontal="left" wrapText="1"/>
    </xf>
    <xf numFmtId="0" fontId="4" fillId="0" borderId="1" xfId="0" applyFont="1" applyFill="1" applyBorder="1" applyAlignment="1"/>
    <xf numFmtId="0" fontId="10" fillId="0" borderId="1" xfId="0" applyFont="1" applyFill="1" applyBorder="1" applyAlignment="1">
      <alignment wrapText="1"/>
    </xf>
    <xf numFmtId="0" fontId="12" fillId="2" borderId="1" xfId="0" applyFont="1" applyFill="1" applyBorder="1" applyAlignment="1">
      <alignment horizontal="center" vertical="center" wrapText="1"/>
    </xf>
    <xf numFmtId="10" fontId="12" fillId="2" borderId="1" xfId="0" applyNumberFormat="1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wrapText="1"/>
    </xf>
    <xf numFmtId="0" fontId="12" fillId="5" borderId="1" xfId="0" applyFont="1" applyFill="1" applyBorder="1" applyAlignment="1">
      <alignment wrapText="1"/>
    </xf>
    <xf numFmtId="10" fontId="11" fillId="5" borderId="1" xfId="0" applyNumberFormat="1" applyFont="1" applyFill="1" applyBorder="1" applyAlignment="1">
      <alignment wrapText="1"/>
    </xf>
    <xf numFmtId="0" fontId="11" fillId="5" borderId="1" xfId="0" applyFont="1" applyFill="1" applyBorder="1" applyAlignment="1">
      <alignment horizontal="center" wrapText="1"/>
    </xf>
    <xf numFmtId="0" fontId="18" fillId="0" borderId="0" xfId="1"/>
    <xf numFmtId="0" fontId="0" fillId="0" borderId="0" xfId="0" applyFont="1" applyBorder="1" applyAlignment="1">
      <alignment wrapText="1"/>
    </xf>
    <xf numFmtId="0" fontId="0" fillId="0" borderId="0" xfId="0" applyFont="1"/>
    <xf numFmtId="0" fontId="2" fillId="3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wrapText="1"/>
    </xf>
    <xf numFmtId="0" fontId="0" fillId="0" borderId="0" xfId="0" applyFont="1" applyAlignment="1">
      <alignment wrapText="1"/>
    </xf>
    <xf numFmtId="0" fontId="9" fillId="4" borderId="1" xfId="0" applyFont="1" applyFill="1" applyBorder="1" applyAlignment="1">
      <alignment wrapText="1"/>
    </xf>
    <xf numFmtId="0" fontId="0" fillId="0" borderId="1" xfId="0" applyFont="1" applyBorder="1"/>
    <xf numFmtId="0" fontId="9" fillId="0" borderId="1" xfId="0" applyFont="1" applyBorder="1" applyAlignment="1">
      <alignment wrapText="1"/>
    </xf>
    <xf numFmtId="0" fontId="2" fillId="0" borderId="14" xfId="0" applyFont="1" applyBorder="1" applyAlignment="1">
      <alignment horizontal="center"/>
    </xf>
    <xf numFmtId="0" fontId="0" fillId="0" borderId="0" xfId="0" applyFont="1" applyBorder="1" applyAlignment="1">
      <alignment horizontal="left" wrapText="1"/>
    </xf>
    <xf numFmtId="0" fontId="0" fillId="0" borderId="0" xfId="0" applyFont="1" applyAlignment="1">
      <alignment horizontal="left" wrapText="1"/>
    </xf>
    <xf numFmtId="0" fontId="0" fillId="3" borderId="1" xfId="0" applyFont="1" applyFill="1" applyBorder="1" applyAlignment="1">
      <alignment horizontal="left" wrapText="1"/>
    </xf>
    <xf numFmtId="0" fontId="0" fillId="0" borderId="1" xfId="0" applyFont="1" applyBorder="1" applyAlignment="1">
      <alignment wrapText="1"/>
    </xf>
    <xf numFmtId="0" fontId="0" fillId="0" borderId="1" xfId="0" applyFont="1" applyFill="1" applyBorder="1" applyAlignment="1">
      <alignment wrapText="1"/>
    </xf>
    <xf numFmtId="0" fontId="11" fillId="0" borderId="0" xfId="0" applyNumberFormat="1" applyFont="1" applyAlignment="1">
      <alignment wrapText="1"/>
    </xf>
    <xf numFmtId="0" fontId="11" fillId="0" borderId="0" xfId="0" applyNumberFormat="1" applyFont="1" applyBorder="1" applyAlignment="1">
      <alignment wrapText="1"/>
    </xf>
    <xf numFmtId="0" fontId="2" fillId="5" borderId="1" xfId="0" applyFont="1" applyFill="1" applyBorder="1" applyAlignment="1">
      <alignment vertical="center" wrapText="1"/>
    </xf>
    <xf numFmtId="0" fontId="4" fillId="0" borderId="1" xfId="0" applyFont="1" applyBorder="1"/>
    <xf numFmtId="0" fontId="4" fillId="3" borderId="1" xfId="0" applyFont="1" applyFill="1" applyBorder="1" applyAlignment="1"/>
    <xf numFmtId="0" fontId="4" fillId="0" borderId="1" xfId="0" quotePrefix="1" applyFont="1" applyBorder="1"/>
    <xf numFmtId="0" fontId="4" fillId="0" borderId="1" xfId="0" applyFont="1" applyBorder="1" applyAlignment="1">
      <alignment horizontal="right"/>
    </xf>
    <xf numFmtId="0" fontId="4" fillId="0" borderId="1" xfId="0" quotePrefix="1" applyFont="1" applyBorder="1" applyAlignment="1">
      <alignment horizontal="right"/>
    </xf>
    <xf numFmtId="0" fontId="4" fillId="6" borderId="1" xfId="0" applyFont="1" applyFill="1" applyBorder="1" applyAlignment="1"/>
    <xf numFmtId="3" fontId="2" fillId="2" borderId="8" xfId="0" applyNumberFormat="1" applyFont="1" applyFill="1" applyBorder="1" applyAlignment="1">
      <alignment vertical="center" wrapText="1"/>
    </xf>
    <xf numFmtId="3" fontId="2" fillId="2" borderId="6" xfId="0" applyNumberFormat="1" applyFont="1" applyFill="1" applyBorder="1" applyAlignment="1">
      <alignment vertical="center" wrapText="1"/>
    </xf>
    <xf numFmtId="10" fontId="2" fillId="2" borderId="5" xfId="0" applyNumberFormat="1" applyFont="1" applyFill="1" applyBorder="1" applyAlignment="1">
      <alignment vertical="center" wrapText="1"/>
    </xf>
    <xf numFmtId="10" fontId="2" fillId="2" borderId="6" xfId="0" applyNumberFormat="1" applyFont="1" applyFill="1" applyBorder="1" applyAlignment="1">
      <alignment vertical="center" wrapText="1"/>
    </xf>
    <xf numFmtId="0" fontId="14" fillId="2" borderId="6" xfId="0" applyFont="1" applyFill="1" applyBorder="1" applyAlignment="1">
      <alignment vertical="center" wrapText="1"/>
    </xf>
    <xf numFmtId="0" fontId="14" fillId="2" borderId="7" xfId="0" applyFont="1" applyFill="1" applyBorder="1" applyAlignment="1">
      <alignment vertical="center" wrapText="1"/>
    </xf>
    <xf numFmtId="0" fontId="0" fillId="7" borderId="0" xfId="0" applyFill="1"/>
    <xf numFmtId="10" fontId="11" fillId="0" borderId="0" xfId="0" applyNumberFormat="1" applyFont="1" applyBorder="1" applyAlignment="1">
      <alignment wrapText="1"/>
    </xf>
    <xf numFmtId="10" fontId="11" fillId="0" borderId="14" xfId="0" applyNumberFormat="1" applyFont="1" applyBorder="1" applyAlignment="1">
      <alignment wrapText="1"/>
    </xf>
    <xf numFmtId="0" fontId="19" fillId="0" borderId="0" xfId="0" applyFont="1" applyAlignment="1">
      <alignment vertical="center"/>
    </xf>
    <xf numFmtId="0" fontId="11" fillId="0" borderId="14" xfId="0" applyFont="1" applyBorder="1" applyAlignment="1">
      <alignment wrapText="1"/>
    </xf>
    <xf numFmtId="0" fontId="12" fillId="2" borderId="2" xfId="0" applyNumberFormat="1" applyFont="1" applyFill="1" applyBorder="1" applyAlignment="1">
      <alignment horizontal="center" vertical="center" wrapText="1"/>
    </xf>
    <xf numFmtId="0" fontId="11" fillId="5" borderId="2" xfId="0" applyNumberFormat="1" applyFont="1" applyFill="1" applyBorder="1" applyAlignment="1">
      <alignment horizontal="center" wrapText="1"/>
    </xf>
    <xf numFmtId="3" fontId="12" fillId="2" borderId="15" xfId="0" applyNumberFormat="1" applyFont="1" applyFill="1" applyBorder="1" applyAlignment="1">
      <alignment horizontal="center" vertical="center" wrapText="1"/>
    </xf>
    <xf numFmtId="3" fontId="12" fillId="2" borderId="16" xfId="0" applyNumberFormat="1" applyFont="1" applyFill="1" applyBorder="1" applyAlignment="1">
      <alignment horizontal="center" vertical="center" wrapText="1"/>
    </xf>
    <xf numFmtId="3" fontId="11" fillId="5" borderId="17" xfId="0" applyNumberFormat="1" applyFont="1" applyFill="1" applyBorder="1" applyAlignment="1">
      <alignment wrapText="1"/>
    </xf>
    <xf numFmtId="3" fontId="11" fillId="5" borderId="18" xfId="0" applyNumberFormat="1" applyFont="1" applyFill="1" applyBorder="1" applyAlignment="1">
      <alignment wrapText="1"/>
    </xf>
    <xf numFmtId="3" fontId="11" fillId="5" borderId="18" xfId="0" applyNumberFormat="1" applyFont="1" applyFill="1" applyBorder="1" applyAlignment="1">
      <alignment horizontal="center" wrapText="1"/>
    </xf>
    <xf numFmtId="3" fontId="11" fillId="5" borderId="19" xfId="0" applyNumberFormat="1" applyFont="1" applyFill="1" applyBorder="1" applyAlignment="1">
      <alignment horizontal="center" wrapText="1"/>
    </xf>
    <xf numFmtId="0" fontId="12" fillId="2" borderId="4" xfId="0" applyFont="1" applyFill="1" applyBorder="1" applyAlignment="1">
      <alignment horizontal="center" vertical="center" wrapText="1"/>
    </xf>
    <xf numFmtId="0" fontId="11" fillId="5" borderId="4" xfId="0" applyFont="1" applyFill="1" applyBorder="1" applyAlignment="1">
      <alignment horizontal="center" wrapText="1"/>
    </xf>
    <xf numFmtId="3" fontId="2" fillId="5" borderId="20" xfId="0" applyNumberFormat="1" applyFont="1" applyFill="1" applyBorder="1" applyAlignment="1">
      <alignment vertical="center" wrapText="1"/>
    </xf>
    <xf numFmtId="0" fontId="11" fillId="0" borderId="21" xfId="0" applyFont="1" applyBorder="1" applyAlignment="1">
      <alignment wrapText="1"/>
    </xf>
    <xf numFmtId="0" fontId="11" fillId="0" borderId="22" xfId="0" applyFont="1" applyBorder="1" applyAlignment="1">
      <alignment wrapText="1"/>
    </xf>
    <xf numFmtId="10" fontId="11" fillId="0" borderId="0" xfId="0" applyNumberFormat="1" applyFont="1" applyAlignment="1">
      <alignment horizontal="center" wrapText="1"/>
    </xf>
    <xf numFmtId="0" fontId="2" fillId="0" borderId="9" xfId="0" applyFont="1" applyFill="1" applyBorder="1" applyAlignment="1">
      <alignment horizontal="center" vertical="center" wrapText="1"/>
    </xf>
    <xf numFmtId="0" fontId="20" fillId="0" borderId="0" xfId="0" applyFont="1" applyAlignment="1">
      <alignment wrapText="1"/>
    </xf>
    <xf numFmtId="0" fontId="15" fillId="0" borderId="2" xfId="0" quotePrefix="1" applyNumberFormat="1" applyFont="1" applyFill="1" applyBorder="1" applyAlignment="1">
      <alignment horizontal="center" vertical="center" wrapText="1"/>
    </xf>
    <xf numFmtId="0" fontId="15" fillId="0" borderId="2" xfId="0" applyNumberFormat="1" applyFont="1" applyFill="1" applyBorder="1" applyAlignment="1">
      <alignment horizontal="center" vertical="center" wrapText="1"/>
    </xf>
    <xf numFmtId="10" fontId="15" fillId="0" borderId="1" xfId="0" applyNumberFormat="1" applyFont="1" applyFill="1" applyBorder="1" applyAlignment="1">
      <alignment vertical="center" wrapText="1"/>
    </xf>
    <xf numFmtId="10" fontId="21" fillId="0" borderId="0" xfId="0" applyNumberFormat="1" applyFont="1" applyAlignment="1">
      <alignment vertical="center"/>
    </xf>
    <xf numFmtId="10" fontId="11" fillId="0" borderId="1" xfId="0" applyNumberFormat="1" applyFont="1" applyFill="1" applyBorder="1" applyAlignment="1">
      <alignment vertical="center" wrapText="1"/>
    </xf>
    <xf numFmtId="0" fontId="11" fillId="0" borderId="2" xfId="0" quotePrefix="1" applyNumberFormat="1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>
      <alignment horizontal="center" vertical="center" wrapText="1"/>
    </xf>
    <xf numFmtId="0" fontId="22" fillId="0" borderId="2" xfId="0" applyNumberFormat="1" applyFont="1" applyFill="1" applyBorder="1" applyAlignment="1">
      <alignment horizontal="center" vertical="center" wrapText="1"/>
    </xf>
    <xf numFmtId="10" fontId="2" fillId="5" borderId="1" xfId="0" applyNumberFormat="1" applyFont="1" applyFill="1" applyBorder="1" applyAlignment="1">
      <alignment vertical="center" wrapText="1"/>
    </xf>
    <xf numFmtId="3" fontId="2" fillId="8" borderId="20" xfId="0" applyNumberFormat="1" applyFont="1" applyFill="1" applyBorder="1" applyAlignment="1">
      <alignment vertical="center" wrapText="1"/>
    </xf>
    <xf numFmtId="3" fontId="2" fillId="2" borderId="10" xfId="0" applyNumberFormat="1" applyFont="1" applyFill="1" applyBorder="1" applyAlignment="1">
      <alignment vertical="center" wrapText="1"/>
    </xf>
    <xf numFmtId="0" fontId="2" fillId="5" borderId="20" xfId="0" applyFont="1" applyFill="1" applyBorder="1" applyAlignment="1">
      <alignment vertical="center" wrapText="1"/>
    </xf>
    <xf numFmtId="10" fontId="2" fillId="5" borderId="20" xfId="0" applyNumberFormat="1" applyFont="1" applyFill="1" applyBorder="1" applyAlignment="1">
      <alignment vertical="center" wrapText="1"/>
    </xf>
    <xf numFmtId="0" fontId="11" fillId="0" borderId="16" xfId="0" applyNumberFormat="1" applyFont="1" applyFill="1" applyBorder="1" applyAlignment="1">
      <alignment horizontal="center" vertical="center" wrapText="1"/>
    </xf>
    <xf numFmtId="10" fontId="15" fillId="0" borderId="18" xfId="0" applyNumberFormat="1" applyFont="1" applyFill="1" applyBorder="1" applyAlignment="1">
      <alignment vertical="center" wrapText="1"/>
    </xf>
    <xf numFmtId="0" fontId="11" fillId="0" borderId="19" xfId="0" quotePrefix="1" applyNumberFormat="1" applyFont="1" applyFill="1" applyBorder="1" applyAlignment="1">
      <alignment horizontal="center" vertical="center" wrapText="1"/>
    </xf>
    <xf numFmtId="3" fontId="15" fillId="0" borderId="15" xfId="0" applyNumberFormat="1" applyFont="1" applyFill="1" applyBorder="1" applyAlignment="1">
      <alignment horizontal="right" vertical="center" wrapText="1"/>
    </xf>
    <xf numFmtId="3" fontId="15" fillId="0" borderId="1" xfId="0" applyNumberFormat="1" applyFont="1" applyFill="1" applyBorder="1" applyAlignment="1">
      <alignment vertical="center" wrapText="1"/>
    </xf>
    <xf numFmtId="3" fontId="15" fillId="0" borderId="1" xfId="0" applyNumberFormat="1" applyFont="1" applyFill="1" applyBorder="1" applyAlignment="1">
      <alignment horizontal="center" vertical="center" wrapText="1"/>
    </xf>
    <xf numFmtId="3" fontId="15" fillId="0" borderId="16" xfId="0" applyNumberFormat="1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3" fontId="15" fillId="8" borderId="1" xfId="0" applyNumberFormat="1" applyFont="1" applyFill="1" applyBorder="1" applyAlignment="1">
      <alignment vertical="center" wrapText="1"/>
    </xf>
    <xf numFmtId="3" fontId="0" fillId="0" borderId="15" xfId="0" applyNumberFormat="1" applyFill="1" applyBorder="1" applyAlignment="1">
      <alignment horizontal="right" vertical="center"/>
    </xf>
    <xf numFmtId="3" fontId="15" fillId="0" borderId="15" xfId="0" applyNumberFormat="1" applyFont="1" applyFill="1" applyBorder="1" applyAlignment="1">
      <alignment horizontal="right" vertical="center"/>
    </xf>
    <xf numFmtId="3" fontId="11" fillId="0" borderId="17" xfId="0" applyNumberFormat="1" applyFont="1" applyFill="1" applyBorder="1" applyAlignment="1">
      <alignment horizontal="right" vertical="center" wrapText="1"/>
    </xf>
    <xf numFmtId="3" fontId="15" fillId="8" borderId="18" xfId="0" applyNumberFormat="1" applyFont="1" applyFill="1" applyBorder="1" applyAlignment="1">
      <alignment vertical="center" wrapText="1"/>
    </xf>
    <xf numFmtId="3" fontId="15" fillId="0" borderId="18" xfId="0" applyNumberFormat="1" applyFont="1" applyFill="1" applyBorder="1" applyAlignment="1">
      <alignment horizontal="center" vertical="center" wrapText="1"/>
    </xf>
    <xf numFmtId="3" fontId="15" fillId="0" borderId="19" xfId="0" applyNumberFormat="1" applyFont="1" applyFill="1" applyBorder="1" applyAlignment="1">
      <alignment horizontal="center" vertical="center" wrapText="1"/>
    </xf>
    <xf numFmtId="3" fontId="15" fillId="0" borderId="18" xfId="0" applyNumberFormat="1" applyFont="1" applyFill="1" applyBorder="1" applyAlignment="1">
      <alignment vertical="center" wrapText="1"/>
    </xf>
    <xf numFmtId="3" fontId="11" fillId="0" borderId="15" xfId="0" applyNumberFormat="1" applyFont="1" applyFill="1" applyBorder="1" applyAlignment="1">
      <alignment vertical="center" wrapText="1"/>
    </xf>
    <xf numFmtId="3" fontId="11" fillId="0" borderId="1" xfId="0" applyNumberFormat="1" applyFont="1" applyFill="1" applyBorder="1" applyAlignment="1">
      <alignment vertical="center" wrapText="1"/>
    </xf>
    <xf numFmtId="3" fontId="11" fillId="0" borderId="1" xfId="0" applyNumberFormat="1" applyFont="1" applyFill="1" applyBorder="1" applyAlignment="1">
      <alignment horizontal="center" vertical="center" wrapText="1"/>
    </xf>
    <xf numFmtId="3" fontId="11" fillId="0" borderId="16" xfId="0" applyNumberFormat="1" applyFont="1" applyFill="1" applyBorder="1" applyAlignment="1">
      <alignment horizontal="center" vertical="center" wrapText="1"/>
    </xf>
    <xf numFmtId="3" fontId="11" fillId="4" borderId="1" xfId="0" applyNumberFormat="1" applyFont="1" applyFill="1" applyBorder="1" applyAlignment="1">
      <alignment vertical="center" wrapText="1"/>
    </xf>
    <xf numFmtId="3" fontId="11" fillId="4" borderId="1" xfId="0" applyNumberFormat="1" applyFont="1" applyFill="1" applyBorder="1" applyAlignment="1">
      <alignment horizontal="center" vertical="center" wrapText="1"/>
    </xf>
    <xf numFmtId="3" fontId="11" fillId="4" borderId="16" xfId="0" applyNumberFormat="1" applyFont="1" applyFill="1" applyBorder="1" applyAlignment="1">
      <alignment horizontal="center" vertical="center" wrapText="1"/>
    </xf>
    <xf numFmtId="0" fontId="11" fillId="4" borderId="4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vertical="center" wrapText="1"/>
    </xf>
    <xf numFmtId="0" fontId="15" fillId="0" borderId="1" xfId="0" applyFont="1" applyFill="1" applyBorder="1" applyAlignment="1">
      <alignment vertical="center" wrapText="1"/>
    </xf>
    <xf numFmtId="0" fontId="15" fillId="0" borderId="15" xfId="0" applyFont="1" applyFill="1" applyBorder="1" applyAlignment="1">
      <alignment vertical="center" wrapText="1"/>
    </xf>
    <xf numFmtId="0" fontId="15" fillId="0" borderId="17" xfId="0" applyFont="1" applyFill="1" applyBorder="1" applyAlignment="1">
      <alignment vertical="center" wrapText="1"/>
    </xf>
    <xf numFmtId="0" fontId="15" fillId="0" borderId="18" xfId="0" applyFont="1" applyFill="1" applyBorder="1" applyAlignment="1">
      <alignment vertical="center" wrapText="1"/>
    </xf>
    <xf numFmtId="0" fontId="2" fillId="0" borderId="0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3" fontId="2" fillId="2" borderId="8" xfId="0" applyNumberFormat="1" applyFont="1" applyFill="1" applyBorder="1" applyAlignment="1">
      <alignment horizontal="center" vertical="center" wrapText="1"/>
    </xf>
    <xf numFmtId="3" fontId="2" fillId="2" borderId="6" xfId="0" applyNumberFormat="1" applyFont="1" applyFill="1" applyBorder="1" applyAlignment="1">
      <alignment horizontal="center" vertical="center" wrapText="1"/>
    </xf>
    <xf numFmtId="3" fontId="2" fillId="2" borderId="7" xfId="0" applyNumberFormat="1" applyFont="1" applyFill="1" applyBorder="1" applyAlignment="1">
      <alignment horizontal="center" vertical="center" wrapText="1"/>
    </xf>
    <xf numFmtId="10" fontId="12" fillId="0" borderId="11" xfId="0" applyNumberFormat="1" applyFont="1" applyBorder="1" applyAlignment="1">
      <alignment horizontal="center" vertical="center" wrapText="1"/>
    </xf>
    <xf numFmtId="10" fontId="12" fillId="0" borderId="12" xfId="0" applyNumberFormat="1" applyFont="1" applyBorder="1" applyAlignment="1">
      <alignment horizontal="center" vertical="center" wrapText="1"/>
    </xf>
    <xf numFmtId="10" fontId="12" fillId="0" borderId="13" xfId="0" applyNumberFormat="1" applyFont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0" fontId="14" fillId="2" borderId="22" xfId="0" applyFont="1" applyFill="1" applyBorder="1" applyAlignment="1">
      <alignment horizontal="center" vertical="center" wrapText="1"/>
    </xf>
    <xf numFmtId="0" fontId="14" fillId="2" borderId="23" xfId="0" applyFont="1" applyFill="1" applyBorder="1" applyAlignment="1">
      <alignment horizontal="center" vertical="center" wrapText="1"/>
    </xf>
    <xf numFmtId="0" fontId="14" fillId="2" borderId="21" xfId="0" applyFont="1" applyFill="1" applyBorder="1" applyAlignment="1">
      <alignment horizontal="center" vertical="center" wrapText="1"/>
    </xf>
  </cellXfs>
  <cellStyles count="2">
    <cellStyle name="Collegamento ipertestuale" xfId="1" builtinId="8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iuseppe.tondo/Downloads/Foglio%20consolidamento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nd EQUILIBRI EELL"/>
      <sheetName val="FCDE"/>
      <sheetName val="Equilibri"/>
      <sheetName val="Conto ec"/>
      <sheetName val="SP-Attivo"/>
      <sheetName val="Ammortamenti"/>
      <sheetName val="SP- Passivo"/>
      <sheetName val="Immobil attivo"/>
      <sheetName val="Scritture consolidamento"/>
      <sheetName val="Consolidamento integrale"/>
      <sheetName val="Partecipazioni"/>
      <sheetName val="Conto ec stampa ufficiale"/>
      <sheetName val="SP-Attivo stampa uffic"/>
      <sheetName val="SP- Passivo stampa ufficiale"/>
      <sheetName val="Foglio1"/>
      <sheetName val="Consolidamento integrale Lupiae"/>
      <sheetName val="Percentuali bilancio "/>
    </sheetNames>
    <sheetDataSet>
      <sheetData sheetId="0" refreshError="1"/>
      <sheetData sheetId="1" refreshError="1"/>
      <sheetData sheetId="2" refreshError="1"/>
      <sheetData sheetId="3">
        <row r="86">
          <cell r="D86">
            <v>3798478.4690999999</v>
          </cell>
        </row>
      </sheetData>
      <sheetData sheetId="4">
        <row r="108">
          <cell r="E108">
            <v>15850283.921099996</v>
          </cell>
        </row>
      </sheetData>
      <sheetData sheetId="5" refreshError="1"/>
      <sheetData sheetId="6">
        <row r="81">
          <cell r="F81">
            <v>6915727.5726000005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amministrazionetrasparente.comune.lecce.it/docs/default-source/amministrazione-trasparente/orto-botanico-2019.pdf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17"/>
  <sheetViews>
    <sheetView topLeftCell="A7" zoomScale="90" zoomScaleNormal="90" workbookViewId="0">
      <selection activeCell="B38" sqref="B38"/>
    </sheetView>
  </sheetViews>
  <sheetFormatPr defaultRowHeight="15" x14ac:dyDescent="0.25"/>
  <cols>
    <col min="1" max="1" width="26.42578125" style="93" customWidth="1"/>
    <col min="2" max="2" width="37.42578125" style="90" customWidth="1"/>
    <col min="3" max="3" width="37.7109375" style="90" customWidth="1"/>
    <col min="4" max="4" width="36.28515625" style="90" customWidth="1"/>
    <col min="5" max="5" width="29.85546875" style="90" customWidth="1"/>
    <col min="6" max="6" width="55.28515625" style="90" customWidth="1"/>
    <col min="7" max="7" width="40.7109375" style="93" customWidth="1"/>
    <col min="8" max="16384" width="9.140625" style="90"/>
  </cols>
  <sheetData>
    <row r="3" spans="1:7" x14ac:dyDescent="0.25">
      <c r="A3" s="89"/>
      <c r="B3" s="184" t="s">
        <v>70</v>
      </c>
      <c r="C3" s="184"/>
      <c r="D3" s="184"/>
      <c r="E3" s="184"/>
      <c r="F3" s="184"/>
    </row>
    <row r="4" spans="1:7" s="93" customFormat="1" ht="274.5" customHeight="1" x14ac:dyDescent="0.25">
      <c r="A4" s="91" t="s">
        <v>69</v>
      </c>
      <c r="B4" s="92" t="s">
        <v>64</v>
      </c>
      <c r="C4" s="92" t="s">
        <v>65</v>
      </c>
      <c r="D4" s="92" t="s">
        <v>66</v>
      </c>
      <c r="E4" s="92" t="s">
        <v>67</v>
      </c>
      <c r="F4" s="92" t="s">
        <v>68</v>
      </c>
      <c r="G4" s="92" t="s">
        <v>5</v>
      </c>
    </row>
    <row r="5" spans="1:7" ht="45" x14ac:dyDescent="0.25">
      <c r="A5" s="94" t="s">
        <v>6</v>
      </c>
      <c r="B5" s="95" t="s">
        <v>50</v>
      </c>
      <c r="C5" s="95" t="s">
        <v>50</v>
      </c>
      <c r="D5" s="95" t="s">
        <v>50</v>
      </c>
      <c r="E5" s="95" t="s">
        <v>50</v>
      </c>
      <c r="F5" s="95" t="s">
        <v>50</v>
      </c>
      <c r="G5" s="102" t="s">
        <v>75</v>
      </c>
    </row>
    <row r="6" spans="1:7" ht="60" x14ac:dyDescent="0.25">
      <c r="A6" s="94" t="s">
        <v>8</v>
      </c>
      <c r="B6" s="95" t="s">
        <v>50</v>
      </c>
      <c r="C6" s="95" t="s">
        <v>50</v>
      </c>
      <c r="D6" s="95" t="s">
        <v>50</v>
      </c>
      <c r="E6" s="95" t="s">
        <v>50</v>
      </c>
      <c r="F6" s="95" t="s">
        <v>50</v>
      </c>
      <c r="G6" s="101"/>
    </row>
    <row r="7" spans="1:7" ht="30" x14ac:dyDescent="0.25">
      <c r="A7" s="96" t="s">
        <v>9</v>
      </c>
      <c r="B7" s="95" t="s">
        <v>50</v>
      </c>
      <c r="C7" s="95" t="s">
        <v>50</v>
      </c>
      <c r="D7" s="95" t="s">
        <v>50</v>
      </c>
      <c r="E7" s="95" t="s">
        <v>50</v>
      </c>
      <c r="F7" s="95" t="s">
        <v>50</v>
      </c>
      <c r="G7" s="102" t="s">
        <v>74</v>
      </c>
    </row>
    <row r="8" spans="1:7" ht="45" x14ac:dyDescent="0.25">
      <c r="A8" s="96" t="s">
        <v>10</v>
      </c>
      <c r="B8" s="95" t="s">
        <v>50</v>
      </c>
      <c r="C8" s="95" t="s">
        <v>50</v>
      </c>
      <c r="D8" s="95" t="s">
        <v>50</v>
      </c>
      <c r="E8" s="95" t="s">
        <v>50</v>
      </c>
      <c r="F8" s="95" t="s">
        <v>50</v>
      </c>
      <c r="G8" s="102" t="s">
        <v>74</v>
      </c>
    </row>
    <row r="9" spans="1:7" ht="60" x14ac:dyDescent="0.25">
      <c r="A9" s="94" t="s">
        <v>11</v>
      </c>
      <c r="B9" s="95" t="s">
        <v>50</v>
      </c>
      <c r="C9" s="95" t="s">
        <v>50</v>
      </c>
      <c r="D9" s="95" t="s">
        <v>50</v>
      </c>
      <c r="E9" s="95" t="s">
        <v>50</v>
      </c>
      <c r="F9" s="95" t="s">
        <v>50</v>
      </c>
      <c r="G9" s="101"/>
    </row>
    <row r="10" spans="1:7" ht="30" x14ac:dyDescent="0.25">
      <c r="A10" s="96" t="s">
        <v>13</v>
      </c>
      <c r="B10" s="95" t="s">
        <v>50</v>
      </c>
      <c r="C10" s="95" t="s">
        <v>50</v>
      </c>
      <c r="D10" s="95" t="s">
        <v>50</v>
      </c>
      <c r="E10" s="95" t="s">
        <v>50</v>
      </c>
      <c r="F10" s="95" t="s">
        <v>50</v>
      </c>
      <c r="G10" s="101"/>
    </row>
    <row r="11" spans="1:7" ht="30" x14ac:dyDescent="0.25">
      <c r="A11" s="96" t="s">
        <v>14</v>
      </c>
      <c r="B11" s="95" t="s">
        <v>50</v>
      </c>
      <c r="C11" s="95" t="s">
        <v>50</v>
      </c>
      <c r="D11" s="95" t="s">
        <v>50</v>
      </c>
      <c r="E11" s="95" t="s">
        <v>50</v>
      </c>
      <c r="F11" s="95" t="s">
        <v>50</v>
      </c>
      <c r="G11" s="102" t="s">
        <v>74</v>
      </c>
    </row>
    <row r="12" spans="1:7" ht="45" x14ac:dyDescent="0.25">
      <c r="A12" s="96" t="s">
        <v>16</v>
      </c>
      <c r="B12" s="95" t="s">
        <v>50</v>
      </c>
      <c r="C12" s="95" t="s">
        <v>50</v>
      </c>
      <c r="D12" s="95" t="s">
        <v>50</v>
      </c>
      <c r="E12" s="95" t="s">
        <v>50</v>
      </c>
      <c r="F12" s="95" t="s">
        <v>50</v>
      </c>
      <c r="G12" s="101"/>
    </row>
    <row r="15" spans="1:7" x14ac:dyDescent="0.25">
      <c r="A15" s="89"/>
      <c r="B15" s="185" t="s">
        <v>71</v>
      </c>
      <c r="C15" s="185"/>
      <c r="D15" s="185"/>
      <c r="E15" s="185"/>
      <c r="F15" s="185"/>
    </row>
    <row r="16" spans="1:7" x14ac:dyDescent="0.25">
      <c r="A16" s="89"/>
      <c r="B16" s="97"/>
      <c r="C16" s="97"/>
      <c r="D16" s="97"/>
      <c r="E16" s="97"/>
      <c r="F16" s="97"/>
    </row>
    <row r="17" spans="1:6" ht="60" x14ac:dyDescent="0.25">
      <c r="A17" s="96" t="s">
        <v>18</v>
      </c>
      <c r="B17" s="95" t="s">
        <v>50</v>
      </c>
      <c r="C17" s="95" t="s">
        <v>50</v>
      </c>
      <c r="D17" s="95" t="s">
        <v>50</v>
      </c>
      <c r="E17" s="95" t="s">
        <v>50</v>
      </c>
      <c r="F17" s="95" t="s">
        <v>50</v>
      </c>
    </row>
  </sheetData>
  <mergeCells count="2">
    <mergeCell ref="B3:F3"/>
    <mergeCell ref="B15:F15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D7"/>
  <sheetViews>
    <sheetView workbookViewId="0">
      <selection activeCell="C12" sqref="C12"/>
    </sheetView>
  </sheetViews>
  <sheetFormatPr defaultRowHeight="15" x14ac:dyDescent="0.25"/>
  <cols>
    <col min="1" max="1" width="26.42578125" style="93" customWidth="1"/>
    <col min="2" max="2" width="37.42578125" style="90" customWidth="1"/>
    <col min="3" max="3" width="54.7109375" style="90" customWidth="1"/>
    <col min="4" max="4" width="34.140625" style="90" customWidth="1"/>
    <col min="5" max="16384" width="9.140625" style="90"/>
  </cols>
  <sheetData>
    <row r="5" spans="1:4" x14ac:dyDescent="0.25">
      <c r="A5" s="89"/>
      <c r="B5" s="184" t="s">
        <v>71</v>
      </c>
      <c r="C5" s="184"/>
    </row>
    <row r="6" spans="1:4" s="99" customFormat="1" ht="240" x14ac:dyDescent="0.25">
      <c r="A6" s="98"/>
      <c r="B6" s="100" t="s">
        <v>72</v>
      </c>
      <c r="C6" s="100" t="s">
        <v>73</v>
      </c>
      <c r="D6" s="100" t="s">
        <v>5</v>
      </c>
    </row>
    <row r="7" spans="1:4" ht="60" x14ac:dyDescent="0.25">
      <c r="A7" s="96" t="s">
        <v>18</v>
      </c>
      <c r="B7" s="95" t="s">
        <v>50</v>
      </c>
      <c r="C7" s="95" t="s">
        <v>50</v>
      </c>
      <c r="D7" s="102" t="s">
        <v>74</v>
      </c>
    </row>
  </sheetData>
  <mergeCells count="1">
    <mergeCell ref="B5:C5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5"/>
  <sheetViews>
    <sheetView zoomScale="120" zoomScaleNormal="120" workbookViewId="0">
      <selection activeCell="G10" sqref="G10"/>
    </sheetView>
  </sheetViews>
  <sheetFormatPr defaultColWidth="8.85546875" defaultRowHeight="11.25" x14ac:dyDescent="0.2"/>
  <cols>
    <col min="1" max="1" width="28.7109375" style="9" customWidth="1"/>
    <col min="2" max="3" width="12.28515625" style="13" hidden="1" customWidth="1"/>
    <col min="4" max="4" width="24.28515625" style="9" customWidth="1"/>
    <col min="5" max="5" width="12" style="9" bestFit="1" customWidth="1"/>
    <col min="6" max="6" width="14.5703125" style="9" bestFit="1" customWidth="1"/>
    <col min="7" max="7" width="30.85546875" style="9" customWidth="1"/>
    <col min="8" max="16384" width="8.85546875" style="9"/>
  </cols>
  <sheetData>
    <row r="2" spans="1:7" s="3" customFormat="1" ht="45" x14ac:dyDescent="0.2">
      <c r="A2" s="1" t="s">
        <v>1</v>
      </c>
      <c r="B2" s="2" t="s">
        <v>2</v>
      </c>
      <c r="C2" s="2" t="s">
        <v>3</v>
      </c>
      <c r="D2" s="1" t="s">
        <v>4</v>
      </c>
      <c r="E2" s="1" t="s">
        <v>5</v>
      </c>
      <c r="F2" s="111" t="s">
        <v>80</v>
      </c>
    </row>
    <row r="3" spans="1:7" ht="33" customHeight="1" x14ac:dyDescent="0.2">
      <c r="A3" s="4" t="s">
        <v>6</v>
      </c>
      <c r="B3" s="5">
        <v>0.1724</v>
      </c>
      <c r="C3" s="6">
        <f>100%-B3</f>
        <v>0.8276</v>
      </c>
      <c r="D3" s="7" t="s">
        <v>7</v>
      </c>
      <c r="E3" s="8"/>
      <c r="F3" s="109">
        <v>14</v>
      </c>
    </row>
    <row r="4" spans="1:7" ht="32.25" customHeight="1" x14ac:dyDescent="0.2">
      <c r="A4" s="4" t="s">
        <v>8</v>
      </c>
      <c r="B4" s="5">
        <v>4.3999999999999997E-2</v>
      </c>
      <c r="C4" s="6">
        <f>100%-B4</f>
        <v>0.95599999999999996</v>
      </c>
      <c r="D4" s="7" t="s">
        <v>7</v>
      </c>
      <c r="E4" s="8"/>
      <c r="F4" s="110" t="s">
        <v>81</v>
      </c>
    </row>
    <row r="5" spans="1:7" ht="33.75" x14ac:dyDescent="0.2">
      <c r="A5" s="4" t="s">
        <v>9</v>
      </c>
      <c r="B5" s="5">
        <v>1.4200000000000001E-2</v>
      </c>
      <c r="C5" s="6">
        <f>100%-B5</f>
        <v>0.98580000000000001</v>
      </c>
      <c r="D5" s="7" t="s">
        <v>7</v>
      </c>
      <c r="E5" s="10"/>
      <c r="F5" s="110" t="s">
        <v>82</v>
      </c>
    </row>
    <row r="6" spans="1:7" ht="39.75" customHeight="1" x14ac:dyDescent="0.2">
      <c r="A6" s="4" t="s">
        <v>10</v>
      </c>
      <c r="B6" s="5">
        <v>0.33</v>
      </c>
      <c r="C6" s="6">
        <v>0.5</v>
      </c>
      <c r="D6" s="7" t="s">
        <v>7</v>
      </c>
      <c r="E6" s="8"/>
      <c r="F6" s="110" t="s">
        <v>81</v>
      </c>
    </row>
    <row r="7" spans="1:7" ht="33.75" x14ac:dyDescent="0.2">
      <c r="A7" s="4" t="s">
        <v>11</v>
      </c>
      <c r="B7" s="5">
        <v>0.26579999999999998</v>
      </c>
      <c r="C7" s="6">
        <f t="shared" ref="C7:C9" si="0">100%-B7</f>
        <v>0.73419999999999996</v>
      </c>
      <c r="D7" s="7" t="s">
        <v>7</v>
      </c>
      <c r="E7" s="10" t="s">
        <v>12</v>
      </c>
      <c r="F7" s="110" t="s">
        <v>82</v>
      </c>
    </row>
    <row r="8" spans="1:7" ht="33.75" x14ac:dyDescent="0.2">
      <c r="A8" s="4" t="s">
        <v>13</v>
      </c>
      <c r="B8" s="5">
        <v>0.33329999999999999</v>
      </c>
      <c r="C8" s="6">
        <f t="shared" si="0"/>
        <v>0.66670000000000007</v>
      </c>
      <c r="D8" s="7" t="s">
        <v>7</v>
      </c>
      <c r="E8" s="8"/>
      <c r="F8" s="110" t="s">
        <v>83</v>
      </c>
    </row>
    <row r="9" spans="1:7" ht="33.75" x14ac:dyDescent="0.2">
      <c r="A9" s="4" t="s">
        <v>14</v>
      </c>
      <c r="B9" s="5">
        <v>9.7000000000000003E-3</v>
      </c>
      <c r="C9" s="6">
        <f t="shared" si="0"/>
        <v>0.99029999999999996</v>
      </c>
      <c r="D9" s="7" t="s">
        <v>7</v>
      </c>
      <c r="E9" s="10"/>
      <c r="F9" s="110" t="s">
        <v>82</v>
      </c>
    </row>
    <row r="10" spans="1:7" ht="33.75" x14ac:dyDescent="0.2">
      <c r="A10" s="76" t="s">
        <v>17</v>
      </c>
      <c r="B10" s="77"/>
      <c r="C10" s="78"/>
      <c r="D10" s="79" t="s">
        <v>7</v>
      </c>
      <c r="E10" s="80"/>
      <c r="F10" s="110">
        <v>12</v>
      </c>
    </row>
    <row r="12" spans="1:7" ht="45" x14ac:dyDescent="0.2">
      <c r="A12" s="1" t="s">
        <v>19</v>
      </c>
      <c r="B12" s="2" t="s">
        <v>2</v>
      </c>
      <c r="C12" s="2" t="s">
        <v>3</v>
      </c>
      <c r="D12" s="1" t="s">
        <v>4</v>
      </c>
      <c r="E12" s="1" t="s">
        <v>5</v>
      </c>
      <c r="F12" s="107" t="s">
        <v>80</v>
      </c>
      <c r="G12" s="11"/>
    </row>
    <row r="13" spans="1:7" ht="33.75" x14ac:dyDescent="0.2">
      <c r="A13" s="4" t="s">
        <v>20</v>
      </c>
      <c r="B13" s="6">
        <v>1</v>
      </c>
      <c r="C13" s="6">
        <v>0</v>
      </c>
      <c r="D13" s="7" t="s">
        <v>21</v>
      </c>
      <c r="E13" s="12"/>
      <c r="F13" s="106" t="s">
        <v>86</v>
      </c>
    </row>
    <row r="14" spans="1:7" ht="33.75" x14ac:dyDescent="0.2">
      <c r="A14" s="4" t="s">
        <v>22</v>
      </c>
      <c r="B14" s="6">
        <v>0.51</v>
      </c>
      <c r="C14" s="6">
        <v>0</v>
      </c>
      <c r="D14" s="7" t="s">
        <v>21</v>
      </c>
      <c r="E14" s="12"/>
      <c r="F14" s="108" t="s">
        <v>84</v>
      </c>
    </row>
    <row r="15" spans="1:7" ht="22.5" x14ac:dyDescent="0.2">
      <c r="A15" s="4" t="s">
        <v>18</v>
      </c>
      <c r="B15" s="5">
        <v>6.0600000000000001E-2</v>
      </c>
      <c r="C15" s="6">
        <f>100%-B15</f>
        <v>0.93940000000000001</v>
      </c>
      <c r="D15" s="79" t="s">
        <v>79</v>
      </c>
      <c r="E15" s="8"/>
      <c r="F15" s="108" t="s">
        <v>85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20"/>
  <sheetViews>
    <sheetView workbookViewId="0">
      <selection activeCell="B125" sqref="B125"/>
    </sheetView>
  </sheetViews>
  <sheetFormatPr defaultRowHeight="15" x14ac:dyDescent="0.25"/>
  <cols>
    <col min="1" max="1" width="62" customWidth="1"/>
    <col min="2" max="2" width="16.42578125" bestFit="1" customWidth="1"/>
    <col min="3" max="3" width="10.140625" style="25" bestFit="1" customWidth="1"/>
    <col min="4" max="4" width="14.140625" style="25" customWidth="1"/>
    <col min="5" max="5" width="10.140625" customWidth="1"/>
  </cols>
  <sheetData>
    <row r="2" spans="1:7" s="17" customFormat="1" ht="33.75" customHeight="1" x14ac:dyDescent="0.25">
      <c r="A2" s="14" t="s">
        <v>92</v>
      </c>
      <c r="B2" s="15" t="s">
        <v>23</v>
      </c>
      <c r="C2" s="16" t="s">
        <v>24</v>
      </c>
      <c r="D2" s="16" t="s">
        <v>25</v>
      </c>
    </row>
    <row r="3" spans="1:7" s="22" customFormat="1" ht="14.45" customHeight="1" x14ac:dyDescent="0.25">
      <c r="A3" s="18" t="s">
        <v>26</v>
      </c>
      <c r="B3" s="19">
        <v>602908623.27999997</v>
      </c>
      <c r="C3" s="20">
        <v>3</v>
      </c>
      <c r="D3" s="19">
        <f>3%*B3</f>
        <v>18087258.698399998</v>
      </c>
    </row>
    <row r="4" spans="1:7" s="22" customFormat="1" x14ac:dyDescent="0.25">
      <c r="A4" s="18" t="s">
        <v>27</v>
      </c>
      <c r="B4" s="19">
        <v>343302610.83999997</v>
      </c>
      <c r="C4" s="20">
        <v>3</v>
      </c>
      <c r="D4" s="19">
        <f>3%*B4</f>
        <v>10299078.325199999</v>
      </c>
      <c r="F4" s="22" t="s">
        <v>91</v>
      </c>
    </row>
    <row r="5" spans="1:7" s="22" customFormat="1" x14ac:dyDescent="0.25">
      <c r="A5" s="18" t="s">
        <v>29</v>
      </c>
      <c r="B5" s="19">
        <v>153284917.71000001</v>
      </c>
      <c r="C5" s="20">
        <v>3</v>
      </c>
      <c r="D5" s="19">
        <f>3%*B5</f>
        <v>4598547.5312999999</v>
      </c>
    </row>
    <row r="6" spans="1:7" x14ac:dyDescent="0.25">
      <c r="B6" s="23"/>
      <c r="C6" s="24"/>
    </row>
    <row r="7" spans="1:7" s="17" customFormat="1" hidden="1" x14ac:dyDescent="0.25">
      <c r="A7" s="26" t="s">
        <v>20</v>
      </c>
      <c r="B7" s="27"/>
      <c r="C7" s="28"/>
      <c r="D7" s="29" t="s">
        <v>30</v>
      </c>
      <c r="E7" s="26" t="s">
        <v>31</v>
      </c>
    </row>
    <row r="8" spans="1:7" s="17" customFormat="1" hidden="1" x14ac:dyDescent="0.25">
      <c r="A8" s="30" t="s">
        <v>26</v>
      </c>
      <c r="B8" s="31"/>
      <c r="C8" s="32">
        <v>9518933</v>
      </c>
      <c r="D8" s="33">
        <f>100%*C8</f>
        <v>9518933</v>
      </c>
      <c r="E8" s="187"/>
    </row>
    <row r="9" spans="1:7" s="17" customFormat="1" hidden="1" x14ac:dyDescent="0.25">
      <c r="A9" s="30" t="s">
        <v>27</v>
      </c>
      <c r="B9" s="31"/>
      <c r="C9" s="32">
        <v>99237</v>
      </c>
      <c r="D9" s="33">
        <f>100%*C9</f>
        <v>99237</v>
      </c>
      <c r="E9" s="187"/>
      <c r="G9" s="17" t="s">
        <v>32</v>
      </c>
    </row>
    <row r="10" spans="1:7" s="17" customFormat="1" hidden="1" x14ac:dyDescent="0.25">
      <c r="A10" s="30" t="s">
        <v>29</v>
      </c>
      <c r="B10" s="31"/>
      <c r="C10" s="32">
        <v>9963390</v>
      </c>
      <c r="D10" s="33">
        <f>100%*C10</f>
        <v>9963390</v>
      </c>
      <c r="E10" s="187"/>
    </row>
    <row r="11" spans="1:7" hidden="1" x14ac:dyDescent="0.25">
      <c r="B11" s="23"/>
      <c r="C11" s="24"/>
    </row>
    <row r="12" spans="1:7" hidden="1" x14ac:dyDescent="0.25">
      <c r="A12" s="34" t="s">
        <v>22</v>
      </c>
      <c r="B12" s="23"/>
      <c r="C12" s="24"/>
      <c r="D12" s="35" t="s">
        <v>30</v>
      </c>
      <c r="E12" s="34" t="s">
        <v>31</v>
      </c>
    </row>
    <row r="13" spans="1:7" hidden="1" x14ac:dyDescent="0.25">
      <c r="A13" s="36" t="s">
        <v>26</v>
      </c>
      <c r="B13" s="37"/>
      <c r="C13" s="38">
        <v>6666046</v>
      </c>
      <c r="D13" s="39">
        <f>51%*C13</f>
        <v>3399683.46</v>
      </c>
      <c r="E13" s="186"/>
    </row>
    <row r="14" spans="1:7" hidden="1" x14ac:dyDescent="0.25">
      <c r="A14" s="36" t="s">
        <v>27</v>
      </c>
      <c r="B14" s="37"/>
      <c r="C14" s="38">
        <v>2176344</v>
      </c>
      <c r="D14" s="39">
        <f t="shared" ref="D14:D15" si="0">51%*C14</f>
        <v>1109935.44</v>
      </c>
      <c r="E14" s="186"/>
      <c r="G14" s="22" t="s">
        <v>28</v>
      </c>
    </row>
    <row r="15" spans="1:7" hidden="1" x14ac:dyDescent="0.25">
      <c r="A15" s="36" t="s">
        <v>29</v>
      </c>
      <c r="B15" s="37"/>
      <c r="C15" s="38">
        <v>10659693</v>
      </c>
      <c r="D15" s="39">
        <f t="shared" si="0"/>
        <v>5436443.4299999997</v>
      </c>
      <c r="E15" s="186"/>
    </row>
    <row r="16" spans="1:7" hidden="1" x14ac:dyDescent="0.25">
      <c r="A16" s="40"/>
      <c r="B16" s="23"/>
      <c r="C16" s="41"/>
      <c r="D16" s="42"/>
      <c r="E16" s="43"/>
    </row>
    <row r="17" spans="1:7" hidden="1" x14ac:dyDescent="0.25">
      <c r="A17" s="34" t="s">
        <v>18</v>
      </c>
      <c r="B17" s="23"/>
      <c r="C17" s="24"/>
      <c r="D17" s="35" t="s">
        <v>30</v>
      </c>
      <c r="E17" s="34" t="s">
        <v>31</v>
      </c>
    </row>
    <row r="18" spans="1:7" hidden="1" x14ac:dyDescent="0.25">
      <c r="A18" s="36" t="s">
        <v>26</v>
      </c>
      <c r="B18" s="37"/>
      <c r="C18" s="38">
        <v>63872</v>
      </c>
      <c r="D18" s="39">
        <f>6.06%*C18</f>
        <v>3870.6431999999995</v>
      </c>
      <c r="E18" s="186"/>
    </row>
    <row r="19" spans="1:7" hidden="1" x14ac:dyDescent="0.25">
      <c r="A19" s="36" t="s">
        <v>27</v>
      </c>
      <c r="B19" s="37"/>
      <c r="C19" s="38">
        <v>27507</v>
      </c>
      <c r="D19" s="39">
        <f>6.06%*C19</f>
        <v>1666.9241999999999</v>
      </c>
      <c r="E19" s="186"/>
      <c r="G19" t="s">
        <v>33</v>
      </c>
    </row>
    <row r="20" spans="1:7" hidden="1" x14ac:dyDescent="0.25">
      <c r="A20" s="36" t="s">
        <v>29</v>
      </c>
      <c r="B20" s="37"/>
      <c r="C20" s="38">
        <v>70883</v>
      </c>
      <c r="D20" s="39">
        <f>6.06%*C20</f>
        <v>4295.5097999999998</v>
      </c>
      <c r="E20" s="186"/>
    </row>
    <row r="21" spans="1:7" hidden="1" x14ac:dyDescent="0.25">
      <c r="A21" s="40"/>
      <c r="B21" s="23"/>
      <c r="C21" s="41"/>
      <c r="D21" s="42"/>
      <c r="E21" s="43"/>
    </row>
    <row r="22" spans="1:7" hidden="1" x14ac:dyDescent="0.25">
      <c r="A22" s="34" t="s">
        <v>6</v>
      </c>
      <c r="B22" s="23"/>
      <c r="C22" s="24"/>
      <c r="D22" s="35" t="s">
        <v>30</v>
      </c>
      <c r="E22" s="34" t="s">
        <v>31</v>
      </c>
    </row>
    <row r="23" spans="1:7" hidden="1" x14ac:dyDescent="0.25">
      <c r="A23" s="36" t="s">
        <v>26</v>
      </c>
      <c r="B23" s="37"/>
      <c r="C23" s="21">
        <v>77424728</v>
      </c>
      <c r="D23" s="39">
        <f>17.24%*C23</f>
        <v>13348023.1072</v>
      </c>
      <c r="E23" s="186"/>
    </row>
    <row r="24" spans="1:7" hidden="1" x14ac:dyDescent="0.25">
      <c r="A24" s="36" t="s">
        <v>27</v>
      </c>
      <c r="B24" s="37"/>
      <c r="C24" s="21">
        <v>32245820</v>
      </c>
      <c r="D24" s="39">
        <f>17.24%*C24</f>
        <v>5559179.3679999998</v>
      </c>
      <c r="E24" s="186"/>
      <c r="G24" t="s">
        <v>33</v>
      </c>
    </row>
    <row r="25" spans="1:7" hidden="1" x14ac:dyDescent="0.25">
      <c r="A25" s="36" t="s">
        <v>29</v>
      </c>
      <c r="B25" s="37"/>
      <c r="C25" s="21">
        <v>10216691</v>
      </c>
      <c r="D25" s="39">
        <f>17.24%*C25</f>
        <v>1761357.5284</v>
      </c>
      <c r="E25" s="186"/>
    </row>
    <row r="26" spans="1:7" hidden="1" x14ac:dyDescent="0.25">
      <c r="B26" s="23"/>
      <c r="C26" s="24"/>
    </row>
    <row r="27" spans="1:7" hidden="1" x14ac:dyDescent="0.25">
      <c r="A27" s="34" t="s">
        <v>8</v>
      </c>
      <c r="B27" s="23"/>
      <c r="C27" s="24"/>
      <c r="D27" s="35" t="s">
        <v>30</v>
      </c>
      <c r="E27" s="34" t="s">
        <v>31</v>
      </c>
    </row>
    <row r="28" spans="1:7" hidden="1" x14ac:dyDescent="0.25">
      <c r="A28" s="36" t="s">
        <v>26</v>
      </c>
      <c r="B28" s="37"/>
      <c r="C28" s="44"/>
      <c r="D28" s="39">
        <f>4.4%*C28</f>
        <v>0</v>
      </c>
      <c r="E28" s="186"/>
    </row>
    <row r="29" spans="1:7" hidden="1" x14ac:dyDescent="0.25">
      <c r="A29" s="36" t="s">
        <v>27</v>
      </c>
      <c r="B29" s="37"/>
      <c r="C29" s="44"/>
      <c r="D29" s="39">
        <f>4.4%*C29</f>
        <v>0</v>
      </c>
      <c r="E29" s="186"/>
      <c r="F29" s="26"/>
    </row>
    <row r="30" spans="1:7" hidden="1" x14ac:dyDescent="0.25">
      <c r="A30" s="36" t="s">
        <v>29</v>
      </c>
      <c r="B30" s="37"/>
      <c r="C30" s="44"/>
      <c r="D30" s="39">
        <f>4.4%*C30</f>
        <v>0</v>
      </c>
      <c r="E30" s="186"/>
    </row>
    <row r="31" spans="1:7" hidden="1" x14ac:dyDescent="0.25">
      <c r="B31" s="23"/>
      <c r="C31" s="24"/>
    </row>
    <row r="32" spans="1:7" hidden="1" x14ac:dyDescent="0.25">
      <c r="A32" s="34" t="s">
        <v>9</v>
      </c>
      <c r="B32" s="23"/>
      <c r="C32" s="24"/>
      <c r="D32" s="35" t="s">
        <v>30</v>
      </c>
      <c r="E32" s="34" t="s">
        <v>31</v>
      </c>
    </row>
    <row r="33" spans="1:7" hidden="1" x14ac:dyDescent="0.25">
      <c r="A33" s="36" t="s">
        <v>26</v>
      </c>
      <c r="B33" s="37"/>
      <c r="C33" s="44">
        <v>15308882</v>
      </c>
      <c r="D33" s="39">
        <f>1.42%*C33</f>
        <v>217386.12439999997</v>
      </c>
      <c r="E33" s="186"/>
    </row>
    <row r="34" spans="1:7" hidden="1" x14ac:dyDescent="0.25">
      <c r="A34" s="36" t="s">
        <v>27</v>
      </c>
      <c r="B34" s="37"/>
      <c r="C34" s="44">
        <v>107217</v>
      </c>
      <c r="D34" s="39">
        <f>1.42%*C34</f>
        <v>1522.4813999999999</v>
      </c>
      <c r="E34" s="186"/>
      <c r="G34" t="s">
        <v>28</v>
      </c>
    </row>
    <row r="35" spans="1:7" hidden="1" x14ac:dyDescent="0.25">
      <c r="A35" s="36" t="s">
        <v>29</v>
      </c>
      <c r="B35" s="37"/>
      <c r="C35" s="44">
        <v>16696717</v>
      </c>
      <c r="D35" s="39">
        <f>1.42%*C35</f>
        <v>237093.38139999998</v>
      </c>
      <c r="E35" s="186"/>
    </row>
    <row r="36" spans="1:7" hidden="1" x14ac:dyDescent="0.25">
      <c r="B36" s="23"/>
      <c r="C36" s="24"/>
    </row>
    <row r="37" spans="1:7" s="17" customFormat="1" hidden="1" x14ac:dyDescent="0.25">
      <c r="A37" s="26" t="s">
        <v>16</v>
      </c>
      <c r="B37" s="27"/>
      <c r="C37" s="28"/>
      <c r="D37" s="29" t="s">
        <v>30</v>
      </c>
      <c r="E37" s="26" t="s">
        <v>31</v>
      </c>
    </row>
    <row r="38" spans="1:7" s="17" customFormat="1" hidden="1" x14ac:dyDescent="0.25">
      <c r="A38" s="30" t="s">
        <v>26</v>
      </c>
      <c r="B38" s="31"/>
      <c r="C38" s="32">
        <v>16051108.85</v>
      </c>
      <c r="D38" s="33"/>
      <c r="E38" s="187"/>
    </row>
    <row r="39" spans="1:7" s="17" customFormat="1" hidden="1" x14ac:dyDescent="0.25">
      <c r="A39" s="30" t="s">
        <v>27</v>
      </c>
      <c r="B39" s="31"/>
      <c r="C39" s="32">
        <v>14746666.01</v>
      </c>
      <c r="D39" s="33"/>
      <c r="E39" s="187"/>
      <c r="G39" s="17" t="s">
        <v>33</v>
      </c>
    </row>
    <row r="40" spans="1:7" s="17" customFormat="1" hidden="1" x14ac:dyDescent="0.25">
      <c r="A40" s="30" t="s">
        <v>29</v>
      </c>
      <c r="B40" s="31"/>
      <c r="C40" s="32">
        <v>9395261.9299999997</v>
      </c>
      <c r="D40" s="33"/>
      <c r="E40" s="187"/>
    </row>
    <row r="41" spans="1:7" hidden="1" x14ac:dyDescent="0.25">
      <c r="B41" s="23"/>
      <c r="C41" s="24"/>
    </row>
    <row r="42" spans="1:7" hidden="1" x14ac:dyDescent="0.25">
      <c r="A42" s="34" t="s">
        <v>10</v>
      </c>
      <c r="B42" s="23"/>
      <c r="C42" s="24"/>
      <c r="D42" s="35" t="s">
        <v>30</v>
      </c>
      <c r="E42" s="34" t="s">
        <v>31</v>
      </c>
    </row>
    <row r="43" spans="1:7" hidden="1" x14ac:dyDescent="0.25">
      <c r="A43" s="36" t="s">
        <v>26</v>
      </c>
      <c r="B43" s="37"/>
      <c r="C43" s="21">
        <v>494814</v>
      </c>
      <c r="D43" s="39">
        <f>33%*C43</f>
        <v>163288.62</v>
      </c>
      <c r="E43" s="186"/>
    </row>
    <row r="44" spans="1:7" hidden="1" x14ac:dyDescent="0.25">
      <c r="A44" s="36" t="s">
        <v>27</v>
      </c>
      <c r="B44" s="37"/>
      <c r="C44" s="21">
        <v>485447</v>
      </c>
      <c r="D44" s="39">
        <f>33%*C44</f>
        <v>160197.51</v>
      </c>
      <c r="E44" s="186"/>
      <c r="G44" t="s">
        <v>33</v>
      </c>
    </row>
    <row r="45" spans="1:7" hidden="1" x14ac:dyDescent="0.25">
      <c r="A45" s="36" t="s">
        <v>29</v>
      </c>
      <c r="B45" s="37"/>
      <c r="C45" s="21">
        <v>27</v>
      </c>
      <c r="D45" s="39">
        <f>33%*C45</f>
        <v>8.91</v>
      </c>
      <c r="E45" s="186"/>
    </row>
    <row r="46" spans="1:7" hidden="1" x14ac:dyDescent="0.25">
      <c r="B46" s="23"/>
      <c r="C46" s="24"/>
    </row>
    <row r="47" spans="1:7" hidden="1" x14ac:dyDescent="0.25">
      <c r="A47" s="34" t="s">
        <v>11</v>
      </c>
      <c r="B47" s="23"/>
      <c r="C47" s="24"/>
      <c r="D47" s="35" t="s">
        <v>30</v>
      </c>
      <c r="E47" s="34" t="s">
        <v>31</v>
      </c>
    </row>
    <row r="48" spans="1:7" hidden="1" x14ac:dyDescent="0.25">
      <c r="A48" s="36" t="s">
        <v>26</v>
      </c>
      <c r="B48" s="37"/>
      <c r="C48" s="44">
        <v>498798</v>
      </c>
      <c r="D48" s="39">
        <f>26.58%*C48</f>
        <v>132580.50839999999</v>
      </c>
      <c r="E48" s="186"/>
    </row>
    <row r="49" spans="1:10" hidden="1" x14ac:dyDescent="0.25">
      <c r="A49" s="36" t="s">
        <v>27</v>
      </c>
      <c r="B49" s="37"/>
      <c r="C49" s="44">
        <v>-96408</v>
      </c>
      <c r="D49" s="39">
        <f>26.58%*C49</f>
        <v>-25625.246399999996</v>
      </c>
      <c r="E49" s="186"/>
      <c r="G49" s="45" t="s">
        <v>12</v>
      </c>
    </row>
    <row r="50" spans="1:10" hidden="1" x14ac:dyDescent="0.25">
      <c r="A50" s="36" t="s">
        <v>29</v>
      </c>
      <c r="B50" s="37"/>
      <c r="C50" s="44">
        <v>1500</v>
      </c>
      <c r="D50" s="39">
        <f>26.58%*C50</f>
        <v>398.7</v>
      </c>
      <c r="E50" s="186"/>
      <c r="G50" t="s">
        <v>33</v>
      </c>
    </row>
    <row r="51" spans="1:10" hidden="1" x14ac:dyDescent="0.25">
      <c r="B51" s="23"/>
      <c r="C51" s="24"/>
    </row>
    <row r="52" spans="1:10" hidden="1" x14ac:dyDescent="0.25">
      <c r="A52" s="34" t="s">
        <v>13</v>
      </c>
      <c r="B52" s="23"/>
      <c r="C52" s="24"/>
      <c r="D52" s="35" t="s">
        <v>30</v>
      </c>
      <c r="E52" s="34" t="s">
        <v>31</v>
      </c>
    </row>
    <row r="53" spans="1:10" hidden="1" x14ac:dyDescent="0.25">
      <c r="A53" s="36" t="s">
        <v>26</v>
      </c>
      <c r="B53" s="37"/>
      <c r="C53" s="44">
        <v>2295933.66</v>
      </c>
      <c r="D53" s="39">
        <f>33.33%*C53</f>
        <v>765234.68887800002</v>
      </c>
      <c r="E53" s="186"/>
    </row>
    <row r="54" spans="1:10" hidden="1" x14ac:dyDescent="0.25">
      <c r="A54" s="36" t="s">
        <v>27</v>
      </c>
      <c r="B54" s="37"/>
      <c r="C54" s="44">
        <v>2337905.9</v>
      </c>
      <c r="D54" s="39">
        <f>33.33%*C54</f>
        <v>779224.03646999993</v>
      </c>
      <c r="E54" s="186"/>
      <c r="G54" t="s">
        <v>33</v>
      </c>
    </row>
    <row r="55" spans="1:10" hidden="1" x14ac:dyDescent="0.25">
      <c r="A55" s="36" t="s">
        <v>29</v>
      </c>
      <c r="B55" s="37"/>
      <c r="C55" s="44">
        <v>17071.189999999999</v>
      </c>
      <c r="D55" s="39">
        <f>33.33%*C55</f>
        <v>5689.8276269999997</v>
      </c>
      <c r="E55" s="186"/>
    </row>
    <row r="56" spans="1:10" hidden="1" x14ac:dyDescent="0.25">
      <c r="B56" s="23"/>
      <c r="C56" s="24"/>
    </row>
    <row r="57" spans="1:10" hidden="1" x14ac:dyDescent="0.25">
      <c r="A57" s="34" t="s">
        <v>14</v>
      </c>
      <c r="B57" s="23"/>
      <c r="C57" s="24"/>
      <c r="D57" s="35" t="s">
        <v>30</v>
      </c>
      <c r="E57" s="34" t="s">
        <v>31</v>
      </c>
    </row>
    <row r="58" spans="1:10" hidden="1" x14ac:dyDescent="0.25">
      <c r="A58" s="36" t="s">
        <v>26</v>
      </c>
      <c r="B58" s="37"/>
      <c r="C58" s="21">
        <v>14269167</v>
      </c>
      <c r="D58" s="39">
        <f>0.97%*C58</f>
        <v>138410.91990000001</v>
      </c>
      <c r="E58" s="186" t="s">
        <v>34</v>
      </c>
    </row>
    <row r="59" spans="1:10" hidden="1" x14ac:dyDescent="0.25">
      <c r="A59" s="36" t="s">
        <v>27</v>
      </c>
      <c r="B59" s="37"/>
      <c r="C59" s="21">
        <v>13603853</v>
      </c>
      <c r="D59" s="39">
        <f>0.97%*C59</f>
        <v>131957.37410000002</v>
      </c>
      <c r="E59" s="186"/>
      <c r="F59" s="188" t="s">
        <v>15</v>
      </c>
      <c r="G59" s="189"/>
      <c r="H59" s="189"/>
      <c r="I59" s="189"/>
      <c r="J59" s="190"/>
    </row>
    <row r="60" spans="1:10" hidden="1" x14ac:dyDescent="0.25">
      <c r="A60" s="36" t="s">
        <v>29</v>
      </c>
      <c r="B60" s="37"/>
      <c r="C60" s="21">
        <v>4545607</v>
      </c>
      <c r="D60" s="39">
        <f>0.97%*C60</f>
        <v>44092.387900000002</v>
      </c>
      <c r="E60" s="186"/>
      <c r="G60" t="s">
        <v>33</v>
      </c>
    </row>
    <row r="61" spans="1:10" hidden="1" x14ac:dyDescent="0.25">
      <c r="B61" s="23"/>
      <c r="C61" s="24"/>
    </row>
    <row r="62" spans="1:10" hidden="1" x14ac:dyDescent="0.25">
      <c r="A62" s="34" t="s">
        <v>17</v>
      </c>
      <c r="B62" s="23"/>
      <c r="C62" s="24"/>
      <c r="D62" s="35" t="s">
        <v>30</v>
      </c>
      <c r="E62" s="34" t="s">
        <v>31</v>
      </c>
    </row>
    <row r="63" spans="1:10" hidden="1" x14ac:dyDescent="0.25">
      <c r="A63" s="36" t="s">
        <v>26</v>
      </c>
      <c r="B63" s="37"/>
      <c r="C63" s="44"/>
      <c r="D63" s="39">
        <f>4.44%*C63</f>
        <v>0</v>
      </c>
      <c r="E63" s="186"/>
    </row>
    <row r="64" spans="1:10" hidden="1" x14ac:dyDescent="0.25">
      <c r="A64" s="36" t="s">
        <v>27</v>
      </c>
      <c r="B64" s="37"/>
      <c r="C64" s="44">
        <v>3666326.67</v>
      </c>
      <c r="D64" s="39"/>
      <c r="E64" s="186"/>
      <c r="G64" t="s">
        <v>33</v>
      </c>
    </row>
    <row r="65" spans="1:5" hidden="1" x14ac:dyDescent="0.25">
      <c r="A65" s="36" t="s">
        <v>29</v>
      </c>
      <c r="B65" s="37"/>
      <c r="C65" s="44"/>
      <c r="D65" s="39">
        <f>4.44%*C65</f>
        <v>0</v>
      </c>
      <c r="E65" s="186"/>
    </row>
    <row r="66" spans="1:5" hidden="1" x14ac:dyDescent="0.25">
      <c r="B66" s="23"/>
      <c r="C66" s="24"/>
    </row>
    <row r="67" spans="1:5" hidden="1" x14ac:dyDescent="0.25">
      <c r="B67" s="23"/>
      <c r="C67" s="24"/>
    </row>
    <row r="68" spans="1:5" hidden="1" x14ac:dyDescent="0.25">
      <c r="B68" s="23"/>
      <c r="C68" s="24"/>
    </row>
    <row r="69" spans="1:5" hidden="1" x14ac:dyDescent="0.25">
      <c r="B69" s="23"/>
      <c r="C69" s="24"/>
    </row>
    <row r="70" spans="1:5" hidden="1" x14ac:dyDescent="0.25">
      <c r="B70" s="23"/>
      <c r="C70" s="24"/>
    </row>
    <row r="71" spans="1:5" hidden="1" x14ac:dyDescent="0.25">
      <c r="B71" s="23"/>
      <c r="C71" s="24"/>
    </row>
    <row r="72" spans="1:5" hidden="1" x14ac:dyDescent="0.25">
      <c r="B72" s="23"/>
      <c r="C72" s="24"/>
    </row>
    <row r="73" spans="1:5" hidden="1" x14ac:dyDescent="0.25">
      <c r="B73" s="23"/>
      <c r="C73" s="24"/>
    </row>
    <row r="74" spans="1:5" hidden="1" x14ac:dyDescent="0.25">
      <c r="B74" s="23"/>
      <c r="C74" s="24"/>
    </row>
    <row r="75" spans="1:5" hidden="1" x14ac:dyDescent="0.25">
      <c r="B75" s="23"/>
      <c r="C75" s="24"/>
    </row>
    <row r="76" spans="1:5" hidden="1" x14ac:dyDescent="0.25">
      <c r="B76" s="23"/>
      <c r="C76" s="24"/>
    </row>
    <row r="77" spans="1:5" hidden="1" x14ac:dyDescent="0.25">
      <c r="B77" s="23"/>
      <c r="C77" s="24"/>
    </row>
    <row r="78" spans="1:5" hidden="1" x14ac:dyDescent="0.25">
      <c r="B78" s="23"/>
      <c r="C78" s="24"/>
    </row>
    <row r="79" spans="1:5" hidden="1" x14ac:dyDescent="0.25">
      <c r="B79" s="23"/>
      <c r="C79" s="24"/>
    </row>
    <row r="80" spans="1:5" hidden="1" x14ac:dyDescent="0.25">
      <c r="B80" s="23"/>
      <c r="C80" s="24"/>
    </row>
    <row r="81" spans="2:3" hidden="1" x14ac:dyDescent="0.25">
      <c r="B81" s="23"/>
      <c r="C81" s="24"/>
    </row>
    <row r="82" spans="2:3" hidden="1" x14ac:dyDescent="0.25">
      <c r="B82" s="23"/>
      <c r="C82" s="24"/>
    </row>
    <row r="83" spans="2:3" hidden="1" x14ac:dyDescent="0.25">
      <c r="B83" s="23"/>
      <c r="C83" s="24"/>
    </row>
    <row r="84" spans="2:3" hidden="1" x14ac:dyDescent="0.25">
      <c r="B84" s="23"/>
      <c r="C84" s="24"/>
    </row>
    <row r="85" spans="2:3" hidden="1" x14ac:dyDescent="0.25">
      <c r="B85" s="23"/>
      <c r="C85" s="24"/>
    </row>
    <row r="86" spans="2:3" hidden="1" x14ac:dyDescent="0.25">
      <c r="B86" s="23"/>
      <c r="C86" s="24"/>
    </row>
    <row r="87" spans="2:3" hidden="1" x14ac:dyDescent="0.25">
      <c r="B87" s="23"/>
      <c r="C87" s="24"/>
    </row>
    <row r="88" spans="2:3" hidden="1" x14ac:dyDescent="0.25">
      <c r="B88" s="23"/>
      <c r="C88" s="24"/>
    </row>
    <row r="89" spans="2:3" hidden="1" x14ac:dyDescent="0.25">
      <c r="B89" s="23"/>
      <c r="C89" s="24"/>
    </row>
    <row r="90" spans="2:3" hidden="1" x14ac:dyDescent="0.25">
      <c r="B90" s="23"/>
      <c r="C90" s="24"/>
    </row>
    <row r="91" spans="2:3" hidden="1" x14ac:dyDescent="0.25">
      <c r="B91" s="23"/>
      <c r="C91" s="24"/>
    </row>
    <row r="92" spans="2:3" hidden="1" x14ac:dyDescent="0.25">
      <c r="B92" s="23"/>
      <c r="C92" s="24"/>
    </row>
    <row r="93" spans="2:3" hidden="1" x14ac:dyDescent="0.25">
      <c r="B93" s="23"/>
      <c r="C93" s="24"/>
    </row>
    <row r="94" spans="2:3" hidden="1" x14ac:dyDescent="0.25">
      <c r="B94" s="23"/>
      <c r="C94" s="24"/>
    </row>
    <row r="95" spans="2:3" hidden="1" x14ac:dyDescent="0.25">
      <c r="B95" s="23"/>
      <c r="C95" s="24"/>
    </row>
    <row r="96" spans="2:3" hidden="1" x14ac:dyDescent="0.25">
      <c r="B96" s="23"/>
      <c r="C96" s="24"/>
    </row>
    <row r="97" spans="1:3" hidden="1" x14ac:dyDescent="0.25">
      <c r="B97" s="23"/>
      <c r="C97" s="24"/>
    </row>
    <row r="98" spans="1:3" hidden="1" x14ac:dyDescent="0.25">
      <c r="B98" s="23"/>
      <c r="C98" s="24"/>
    </row>
    <row r="99" spans="1:3" x14ac:dyDescent="0.25">
      <c r="A99" s="118"/>
      <c r="B99" s="23"/>
      <c r="C99" s="24"/>
    </row>
    <row r="100" spans="1:3" x14ac:dyDescent="0.25">
      <c r="B100" s="23"/>
      <c r="C100" s="24"/>
    </row>
    <row r="101" spans="1:3" x14ac:dyDescent="0.25">
      <c r="B101" s="23"/>
      <c r="C101" s="24"/>
    </row>
    <row r="102" spans="1:3" x14ac:dyDescent="0.25">
      <c r="B102" s="23"/>
      <c r="C102" s="24"/>
    </row>
    <row r="103" spans="1:3" x14ac:dyDescent="0.25">
      <c r="B103" s="23"/>
      <c r="C103" s="24"/>
    </row>
    <row r="104" spans="1:3" x14ac:dyDescent="0.25">
      <c r="B104" s="23"/>
      <c r="C104" s="24"/>
    </row>
    <row r="105" spans="1:3" x14ac:dyDescent="0.25">
      <c r="B105" s="23"/>
      <c r="C105" s="24"/>
    </row>
    <row r="106" spans="1:3" x14ac:dyDescent="0.25">
      <c r="B106" s="23"/>
      <c r="C106" s="24"/>
    </row>
    <row r="107" spans="1:3" x14ac:dyDescent="0.25">
      <c r="B107" s="23"/>
      <c r="C107" s="24"/>
    </row>
    <row r="108" spans="1:3" x14ac:dyDescent="0.25">
      <c r="B108" s="23"/>
      <c r="C108" s="24"/>
    </row>
    <row r="109" spans="1:3" x14ac:dyDescent="0.25">
      <c r="B109" s="23"/>
      <c r="C109" s="24"/>
    </row>
    <row r="110" spans="1:3" x14ac:dyDescent="0.25">
      <c r="B110" s="23"/>
      <c r="C110" s="24"/>
    </row>
    <row r="111" spans="1:3" x14ac:dyDescent="0.25">
      <c r="B111" s="23" t="s">
        <v>63</v>
      </c>
      <c r="C111" s="24"/>
    </row>
    <row r="112" spans="1:3" x14ac:dyDescent="0.25">
      <c r="B112" s="23"/>
      <c r="C112" s="24"/>
    </row>
    <row r="113" spans="2:3" x14ac:dyDescent="0.25">
      <c r="B113" s="23"/>
      <c r="C113" s="24"/>
    </row>
    <row r="114" spans="2:3" x14ac:dyDescent="0.25">
      <c r="B114" s="23"/>
      <c r="C114" s="24"/>
    </row>
    <row r="115" spans="2:3" x14ac:dyDescent="0.25">
      <c r="B115" s="23"/>
      <c r="C115" s="24"/>
    </row>
    <row r="116" spans="2:3" x14ac:dyDescent="0.25">
      <c r="B116" s="23"/>
      <c r="C116" s="24"/>
    </row>
    <row r="117" spans="2:3" x14ac:dyDescent="0.25">
      <c r="B117" s="23"/>
      <c r="C117" s="24"/>
    </row>
    <row r="118" spans="2:3" x14ac:dyDescent="0.25">
      <c r="B118" s="23"/>
      <c r="C118" s="24"/>
    </row>
    <row r="119" spans="2:3" x14ac:dyDescent="0.25">
      <c r="B119" s="23"/>
      <c r="C119" s="24"/>
    </row>
    <row r="120" spans="2:3" x14ac:dyDescent="0.25">
      <c r="B120" s="23"/>
      <c r="C120" s="24"/>
    </row>
    <row r="121" spans="2:3" x14ac:dyDescent="0.25">
      <c r="B121" s="23"/>
      <c r="C121" s="24"/>
    </row>
    <row r="122" spans="2:3" x14ac:dyDescent="0.25">
      <c r="B122" s="23"/>
      <c r="C122" s="24"/>
    </row>
    <row r="123" spans="2:3" x14ac:dyDescent="0.25">
      <c r="B123" s="23"/>
      <c r="C123" s="24"/>
    </row>
    <row r="124" spans="2:3" x14ac:dyDescent="0.25">
      <c r="B124" s="23"/>
      <c r="C124" s="24"/>
    </row>
    <row r="125" spans="2:3" x14ac:dyDescent="0.25">
      <c r="B125" s="23"/>
      <c r="C125" s="24"/>
    </row>
    <row r="126" spans="2:3" x14ac:dyDescent="0.25">
      <c r="B126" s="23"/>
      <c r="C126" s="24"/>
    </row>
    <row r="127" spans="2:3" x14ac:dyDescent="0.25">
      <c r="B127" s="23"/>
      <c r="C127" s="24"/>
    </row>
    <row r="128" spans="2:3" x14ac:dyDescent="0.25">
      <c r="B128" s="23"/>
      <c r="C128" s="24"/>
    </row>
    <row r="129" spans="2:3" x14ac:dyDescent="0.25">
      <c r="B129" s="23"/>
      <c r="C129" s="24"/>
    </row>
    <row r="130" spans="2:3" x14ac:dyDescent="0.25">
      <c r="B130" s="23"/>
      <c r="C130" s="24"/>
    </row>
    <row r="131" spans="2:3" x14ac:dyDescent="0.25">
      <c r="B131" s="23"/>
      <c r="C131" s="24"/>
    </row>
    <row r="132" spans="2:3" x14ac:dyDescent="0.25">
      <c r="B132" s="23"/>
      <c r="C132" s="24"/>
    </row>
    <row r="133" spans="2:3" x14ac:dyDescent="0.25">
      <c r="B133" s="23"/>
      <c r="C133" s="24"/>
    </row>
    <row r="134" spans="2:3" x14ac:dyDescent="0.25">
      <c r="B134" s="23"/>
      <c r="C134" s="24"/>
    </row>
    <row r="135" spans="2:3" x14ac:dyDescent="0.25">
      <c r="B135" s="23"/>
      <c r="C135" s="24"/>
    </row>
    <row r="136" spans="2:3" x14ac:dyDescent="0.25">
      <c r="B136" s="23"/>
      <c r="C136" s="24"/>
    </row>
    <row r="137" spans="2:3" x14ac:dyDescent="0.25">
      <c r="B137" s="23"/>
      <c r="C137" s="24"/>
    </row>
    <row r="138" spans="2:3" x14ac:dyDescent="0.25">
      <c r="B138" s="23"/>
      <c r="C138" s="24"/>
    </row>
    <row r="139" spans="2:3" x14ac:dyDescent="0.25">
      <c r="B139" s="23"/>
      <c r="C139" s="24"/>
    </row>
    <row r="140" spans="2:3" x14ac:dyDescent="0.25">
      <c r="B140" s="23"/>
      <c r="C140" s="24"/>
    </row>
    <row r="141" spans="2:3" x14ac:dyDescent="0.25">
      <c r="B141" s="23"/>
      <c r="C141" s="24"/>
    </row>
    <row r="142" spans="2:3" x14ac:dyDescent="0.25">
      <c r="B142" s="23"/>
      <c r="C142" s="24"/>
    </row>
    <row r="143" spans="2:3" x14ac:dyDescent="0.25">
      <c r="B143" s="23"/>
      <c r="C143" s="24"/>
    </row>
    <row r="144" spans="2:3" x14ac:dyDescent="0.25">
      <c r="B144" s="23"/>
      <c r="C144" s="24"/>
    </row>
    <row r="145" spans="2:3" x14ac:dyDescent="0.25">
      <c r="B145" s="23"/>
      <c r="C145" s="24"/>
    </row>
    <row r="146" spans="2:3" x14ac:dyDescent="0.25">
      <c r="B146" s="23"/>
      <c r="C146" s="24"/>
    </row>
    <row r="147" spans="2:3" x14ac:dyDescent="0.25">
      <c r="B147" s="23"/>
      <c r="C147" s="24"/>
    </row>
    <row r="148" spans="2:3" x14ac:dyDescent="0.25">
      <c r="B148" s="23"/>
      <c r="C148" s="24"/>
    </row>
    <row r="149" spans="2:3" x14ac:dyDescent="0.25">
      <c r="B149" s="23"/>
      <c r="C149" s="24"/>
    </row>
    <row r="150" spans="2:3" x14ac:dyDescent="0.25">
      <c r="B150" s="23"/>
      <c r="C150" s="24"/>
    </row>
    <row r="151" spans="2:3" x14ac:dyDescent="0.25">
      <c r="B151" s="23"/>
      <c r="C151" s="24"/>
    </row>
    <row r="152" spans="2:3" x14ac:dyDescent="0.25">
      <c r="B152" s="23"/>
      <c r="C152" s="24"/>
    </row>
    <row r="153" spans="2:3" x14ac:dyDescent="0.25">
      <c r="B153" s="23"/>
      <c r="C153" s="24"/>
    </row>
    <row r="154" spans="2:3" x14ac:dyDescent="0.25">
      <c r="B154" s="23"/>
      <c r="C154" s="24"/>
    </row>
    <row r="155" spans="2:3" x14ac:dyDescent="0.25">
      <c r="B155" s="23"/>
      <c r="C155" s="24"/>
    </row>
    <row r="156" spans="2:3" x14ac:dyDescent="0.25">
      <c r="B156" s="23"/>
      <c r="C156" s="24"/>
    </row>
    <row r="157" spans="2:3" x14ac:dyDescent="0.25">
      <c r="B157" s="23"/>
      <c r="C157" s="24"/>
    </row>
    <row r="158" spans="2:3" x14ac:dyDescent="0.25">
      <c r="B158" s="23"/>
      <c r="C158" s="24"/>
    </row>
    <row r="159" spans="2:3" x14ac:dyDescent="0.25">
      <c r="B159" s="23"/>
      <c r="C159" s="24"/>
    </row>
    <row r="160" spans="2:3" x14ac:dyDescent="0.25">
      <c r="B160" s="23"/>
      <c r="C160" s="24"/>
    </row>
    <row r="161" spans="2:3" x14ac:dyDescent="0.25">
      <c r="B161" s="23"/>
      <c r="C161" s="24"/>
    </row>
    <row r="162" spans="2:3" x14ac:dyDescent="0.25">
      <c r="B162" s="23"/>
      <c r="C162" s="24"/>
    </row>
    <row r="163" spans="2:3" x14ac:dyDescent="0.25">
      <c r="B163" s="23"/>
      <c r="C163" s="24"/>
    </row>
    <row r="164" spans="2:3" x14ac:dyDescent="0.25">
      <c r="B164" s="23"/>
      <c r="C164" s="24"/>
    </row>
    <row r="165" spans="2:3" x14ac:dyDescent="0.25">
      <c r="B165" s="23"/>
      <c r="C165" s="24"/>
    </row>
    <row r="166" spans="2:3" x14ac:dyDescent="0.25">
      <c r="B166" s="23"/>
      <c r="C166" s="24"/>
    </row>
    <row r="167" spans="2:3" x14ac:dyDescent="0.25">
      <c r="B167" s="23"/>
      <c r="C167" s="24"/>
    </row>
    <row r="168" spans="2:3" x14ac:dyDescent="0.25">
      <c r="B168" s="23"/>
      <c r="C168" s="24"/>
    </row>
    <row r="169" spans="2:3" x14ac:dyDescent="0.25">
      <c r="B169" s="23"/>
      <c r="C169" s="24"/>
    </row>
    <row r="170" spans="2:3" x14ac:dyDescent="0.25">
      <c r="B170" s="23"/>
      <c r="C170" s="24"/>
    </row>
    <row r="171" spans="2:3" x14ac:dyDescent="0.25">
      <c r="B171" s="23"/>
      <c r="C171" s="24"/>
    </row>
    <row r="172" spans="2:3" x14ac:dyDescent="0.25">
      <c r="B172" s="23"/>
      <c r="C172" s="24"/>
    </row>
    <row r="173" spans="2:3" x14ac:dyDescent="0.25">
      <c r="B173" s="23"/>
      <c r="C173" s="24"/>
    </row>
    <row r="174" spans="2:3" x14ac:dyDescent="0.25">
      <c r="B174" s="23"/>
      <c r="C174" s="24"/>
    </row>
    <row r="175" spans="2:3" x14ac:dyDescent="0.25">
      <c r="B175" s="23"/>
      <c r="C175" s="24"/>
    </row>
    <row r="176" spans="2:3" x14ac:dyDescent="0.25">
      <c r="B176" s="23"/>
      <c r="C176" s="24"/>
    </row>
    <row r="177" spans="2:3" x14ac:dyDescent="0.25">
      <c r="B177" s="23"/>
      <c r="C177" s="24"/>
    </row>
    <row r="178" spans="2:3" x14ac:dyDescent="0.25">
      <c r="B178" s="23"/>
      <c r="C178" s="24"/>
    </row>
    <row r="179" spans="2:3" x14ac:dyDescent="0.25">
      <c r="B179" s="23"/>
      <c r="C179" s="24"/>
    </row>
    <row r="180" spans="2:3" x14ac:dyDescent="0.25">
      <c r="B180" s="23"/>
      <c r="C180" s="24"/>
    </row>
    <row r="181" spans="2:3" x14ac:dyDescent="0.25">
      <c r="B181" s="23"/>
      <c r="C181" s="24"/>
    </row>
    <row r="182" spans="2:3" x14ac:dyDescent="0.25">
      <c r="B182" s="23"/>
      <c r="C182" s="24"/>
    </row>
    <row r="183" spans="2:3" x14ac:dyDescent="0.25">
      <c r="B183" s="23"/>
      <c r="C183" s="24"/>
    </row>
    <row r="184" spans="2:3" x14ac:dyDescent="0.25">
      <c r="B184" s="23"/>
      <c r="C184" s="24"/>
    </row>
    <row r="185" spans="2:3" x14ac:dyDescent="0.25">
      <c r="B185" s="23"/>
      <c r="C185" s="24"/>
    </row>
    <row r="186" spans="2:3" x14ac:dyDescent="0.25">
      <c r="B186" s="23"/>
      <c r="C186" s="24"/>
    </row>
    <row r="187" spans="2:3" x14ac:dyDescent="0.25">
      <c r="B187" s="23"/>
      <c r="C187" s="24"/>
    </row>
    <row r="188" spans="2:3" x14ac:dyDescent="0.25">
      <c r="B188" s="23"/>
      <c r="C188" s="24"/>
    </row>
    <row r="189" spans="2:3" x14ac:dyDescent="0.25">
      <c r="B189" s="23"/>
      <c r="C189" s="24"/>
    </row>
    <row r="190" spans="2:3" x14ac:dyDescent="0.25">
      <c r="B190" s="23"/>
      <c r="C190" s="24"/>
    </row>
    <row r="191" spans="2:3" x14ac:dyDescent="0.25">
      <c r="B191" s="23"/>
      <c r="C191" s="24"/>
    </row>
    <row r="192" spans="2:3" x14ac:dyDescent="0.25">
      <c r="B192" s="23"/>
      <c r="C192" s="24"/>
    </row>
    <row r="193" spans="2:3" x14ac:dyDescent="0.25">
      <c r="B193" s="23"/>
      <c r="C193" s="24"/>
    </row>
    <row r="194" spans="2:3" x14ac:dyDescent="0.25">
      <c r="B194" s="23"/>
      <c r="C194" s="24"/>
    </row>
    <row r="195" spans="2:3" x14ac:dyDescent="0.25">
      <c r="B195" s="23"/>
      <c r="C195" s="24"/>
    </row>
    <row r="196" spans="2:3" x14ac:dyDescent="0.25">
      <c r="B196" s="23"/>
      <c r="C196" s="24"/>
    </row>
    <row r="197" spans="2:3" x14ac:dyDescent="0.25">
      <c r="B197" s="23"/>
      <c r="C197" s="24"/>
    </row>
    <row r="198" spans="2:3" x14ac:dyDescent="0.25">
      <c r="B198" s="23"/>
      <c r="C198" s="24"/>
    </row>
    <row r="199" spans="2:3" x14ac:dyDescent="0.25">
      <c r="B199" s="23"/>
      <c r="C199" s="24"/>
    </row>
    <row r="200" spans="2:3" x14ac:dyDescent="0.25">
      <c r="B200" s="23"/>
      <c r="C200" s="24"/>
    </row>
    <row r="201" spans="2:3" x14ac:dyDescent="0.25">
      <c r="B201" s="23"/>
      <c r="C201" s="24"/>
    </row>
    <row r="202" spans="2:3" x14ac:dyDescent="0.25">
      <c r="B202" s="23"/>
      <c r="C202" s="24"/>
    </row>
    <row r="203" spans="2:3" x14ac:dyDescent="0.25">
      <c r="B203" s="23"/>
      <c r="C203" s="24"/>
    </row>
    <row r="204" spans="2:3" x14ac:dyDescent="0.25">
      <c r="B204" s="23"/>
      <c r="C204" s="24"/>
    </row>
    <row r="205" spans="2:3" x14ac:dyDescent="0.25">
      <c r="B205" s="23"/>
      <c r="C205" s="24"/>
    </row>
    <row r="206" spans="2:3" x14ac:dyDescent="0.25">
      <c r="B206" s="23"/>
      <c r="C206" s="24"/>
    </row>
    <row r="207" spans="2:3" x14ac:dyDescent="0.25">
      <c r="B207" s="23"/>
      <c r="C207" s="24"/>
    </row>
    <row r="208" spans="2:3" x14ac:dyDescent="0.25">
      <c r="B208" s="23"/>
      <c r="C208" s="24"/>
    </row>
    <row r="209" spans="2:3" x14ac:dyDescent="0.25">
      <c r="B209" s="23"/>
      <c r="C209" s="24"/>
    </row>
    <row r="210" spans="2:3" x14ac:dyDescent="0.25">
      <c r="B210" s="23"/>
      <c r="C210" s="24"/>
    </row>
    <row r="211" spans="2:3" x14ac:dyDescent="0.25">
      <c r="B211" s="23"/>
      <c r="C211" s="24"/>
    </row>
    <row r="212" spans="2:3" x14ac:dyDescent="0.25">
      <c r="B212" s="23"/>
      <c r="C212" s="24"/>
    </row>
    <row r="213" spans="2:3" x14ac:dyDescent="0.25">
      <c r="B213" s="23"/>
      <c r="C213" s="24"/>
    </row>
    <row r="214" spans="2:3" x14ac:dyDescent="0.25">
      <c r="B214" s="23"/>
      <c r="C214" s="24"/>
    </row>
    <row r="215" spans="2:3" x14ac:dyDescent="0.25">
      <c r="B215" s="23"/>
      <c r="C215" s="24"/>
    </row>
    <row r="216" spans="2:3" x14ac:dyDescent="0.25">
      <c r="B216" s="23"/>
      <c r="C216" s="24"/>
    </row>
    <row r="217" spans="2:3" x14ac:dyDescent="0.25">
      <c r="B217" s="23"/>
      <c r="C217" s="24"/>
    </row>
    <row r="218" spans="2:3" x14ac:dyDescent="0.25">
      <c r="B218" s="23"/>
      <c r="C218" s="24"/>
    </row>
    <row r="219" spans="2:3" x14ac:dyDescent="0.25">
      <c r="B219" s="23"/>
      <c r="C219" s="24"/>
    </row>
    <row r="220" spans="2:3" x14ac:dyDescent="0.25">
      <c r="B220" s="23"/>
      <c r="C220" s="24"/>
    </row>
  </sheetData>
  <mergeCells count="13">
    <mergeCell ref="F59:J59"/>
    <mergeCell ref="E8:E10"/>
    <mergeCell ref="E13:E15"/>
    <mergeCell ref="E18:E20"/>
    <mergeCell ref="E23:E25"/>
    <mergeCell ref="E28:E30"/>
    <mergeCell ref="E33:E35"/>
    <mergeCell ref="E63:E65"/>
    <mergeCell ref="E38:E40"/>
    <mergeCell ref="E43:E45"/>
    <mergeCell ref="E48:E50"/>
    <mergeCell ref="E53:E55"/>
    <mergeCell ref="E58:E60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2:Z30"/>
  <sheetViews>
    <sheetView tabSelected="1" topLeftCell="A13" workbookViewId="0">
      <selection activeCell="A14" sqref="A14"/>
    </sheetView>
  </sheetViews>
  <sheetFormatPr defaultColWidth="8.85546875" defaultRowHeight="12.75" x14ac:dyDescent="0.2"/>
  <cols>
    <col min="1" max="1" width="3" style="46" customWidth="1"/>
    <col min="2" max="2" width="29.140625" style="46" customWidth="1"/>
    <col min="3" max="3" width="11.7109375" style="47" customWidth="1"/>
    <col min="4" max="4" width="11.42578125" style="47" customWidth="1"/>
    <col min="5" max="5" width="10.5703125" style="103" customWidth="1"/>
    <col min="6" max="6" width="15.28515625" style="48" bestFit="1" customWidth="1"/>
    <col min="7" max="7" width="12.42578125" style="48" hidden="1" customWidth="1"/>
    <col min="8" max="8" width="9.140625" style="48" customWidth="1"/>
    <col min="9" max="9" width="9.85546875" style="48" customWidth="1"/>
    <col min="10" max="10" width="12.7109375" style="48" bestFit="1" customWidth="1"/>
    <col min="11" max="11" width="11.7109375" style="48" hidden="1" customWidth="1"/>
    <col min="12" max="12" width="9.140625" style="48" customWidth="1"/>
    <col min="13" max="13" width="9.85546875" style="48" customWidth="1"/>
    <col min="14" max="14" width="10.140625" style="48" customWidth="1"/>
    <col min="15" max="15" width="11.7109375" style="48" hidden="1" customWidth="1"/>
    <col min="16" max="16" width="9.140625" style="48" customWidth="1"/>
    <col min="17" max="17" width="9.85546875" style="48" customWidth="1"/>
    <col min="18" max="18" width="16.5703125" style="46" bestFit="1" customWidth="1"/>
    <col min="19" max="19" width="12.140625" style="46" bestFit="1" customWidth="1"/>
    <col min="20" max="20" width="12.7109375" style="46" bestFit="1" customWidth="1"/>
    <col min="21" max="21" width="24.140625" style="46" customWidth="1"/>
    <col min="22" max="22" width="9.42578125" style="46" bestFit="1" customWidth="1"/>
    <col min="23" max="16384" width="8.85546875" style="46"/>
  </cols>
  <sheetData>
    <row r="2" spans="1:26" ht="15" customHeight="1" x14ac:dyDescent="0.3">
      <c r="B2" s="121" t="s">
        <v>88</v>
      </c>
      <c r="D2" s="119"/>
      <c r="S2" s="138" t="s">
        <v>89</v>
      </c>
    </row>
    <row r="3" spans="1:26" ht="16.5" thickBot="1" x14ac:dyDescent="0.25">
      <c r="B3" s="121"/>
      <c r="D3" s="119"/>
    </row>
    <row r="4" spans="1:26" ht="25.5" customHeight="1" x14ac:dyDescent="0.2">
      <c r="B4" s="49"/>
      <c r="C4" s="49"/>
      <c r="D4" s="120"/>
      <c r="E4" s="104"/>
      <c r="F4" s="194" t="s">
        <v>58</v>
      </c>
      <c r="G4" s="195"/>
      <c r="H4" s="195"/>
      <c r="I4" s="196"/>
      <c r="J4" s="194" t="s">
        <v>59</v>
      </c>
      <c r="K4" s="195"/>
      <c r="L4" s="195"/>
      <c r="M4" s="196"/>
      <c r="N4" s="194" t="s">
        <v>60</v>
      </c>
      <c r="O4" s="195"/>
      <c r="P4" s="195"/>
      <c r="Q4" s="196"/>
      <c r="R4" s="122"/>
      <c r="S4" s="122"/>
    </row>
    <row r="5" spans="1:26" s="51" customFormat="1" ht="87.6" customHeight="1" x14ac:dyDescent="0.2">
      <c r="A5" s="82" t="s">
        <v>0</v>
      </c>
      <c r="B5" s="82" t="s">
        <v>35</v>
      </c>
      <c r="C5" s="83" t="s">
        <v>36</v>
      </c>
      <c r="D5" s="83" t="s">
        <v>37</v>
      </c>
      <c r="E5" s="123" t="s">
        <v>76</v>
      </c>
      <c r="F5" s="125" t="s">
        <v>39</v>
      </c>
      <c r="G5" s="50" t="s">
        <v>40</v>
      </c>
      <c r="H5" s="50" t="s">
        <v>41</v>
      </c>
      <c r="I5" s="126" t="s">
        <v>56</v>
      </c>
      <c r="J5" s="125" t="s">
        <v>42</v>
      </c>
      <c r="K5" s="50" t="s">
        <v>43</v>
      </c>
      <c r="L5" s="50" t="s">
        <v>41</v>
      </c>
      <c r="M5" s="126" t="s">
        <v>56</v>
      </c>
      <c r="N5" s="125" t="s">
        <v>44</v>
      </c>
      <c r="O5" s="50" t="s">
        <v>45</v>
      </c>
      <c r="P5" s="50" t="s">
        <v>41</v>
      </c>
      <c r="Q5" s="126" t="s">
        <v>56</v>
      </c>
      <c r="R5" s="131" t="s">
        <v>77</v>
      </c>
      <c r="S5" s="82" t="s">
        <v>57</v>
      </c>
    </row>
    <row r="6" spans="1:26" ht="21" customHeight="1" x14ac:dyDescent="0.2">
      <c r="A6" s="178">
        <v>1</v>
      </c>
      <c r="B6" s="179" t="s">
        <v>20</v>
      </c>
      <c r="C6" s="143">
        <v>1</v>
      </c>
      <c r="D6" s="143">
        <v>0</v>
      </c>
      <c r="E6" s="144">
        <v>2024</v>
      </c>
      <c r="F6" s="169">
        <v>8394275</v>
      </c>
      <c r="G6" s="170">
        <f>C6*F6</f>
        <v>8394275</v>
      </c>
      <c r="H6" s="171">
        <v>3</v>
      </c>
      <c r="I6" s="172">
        <f>'Parametri di partenza Lecce'!$D$3</f>
        <v>18087258.698399998</v>
      </c>
      <c r="J6" s="169">
        <v>2901969</v>
      </c>
      <c r="K6" s="170">
        <f>C6*J6</f>
        <v>2901969</v>
      </c>
      <c r="L6" s="171">
        <v>3</v>
      </c>
      <c r="M6" s="172">
        <f>'Parametri di partenza Lecce'!$D$4</f>
        <v>10299078.325199999</v>
      </c>
      <c r="N6" s="169">
        <v>9167211</v>
      </c>
      <c r="O6" s="173">
        <f>C6*N6</f>
        <v>9167211</v>
      </c>
      <c r="P6" s="174">
        <v>3</v>
      </c>
      <c r="Q6" s="175">
        <f>'Parametri di partenza Lecce'!$D$5</f>
        <v>4598547.5312999999</v>
      </c>
      <c r="R6" s="176" t="s">
        <v>34</v>
      </c>
      <c r="S6" s="177" t="s">
        <v>34</v>
      </c>
      <c r="T6" s="52"/>
      <c r="V6" s="48">
        <f>I6-'[1]SP-Attivo'!$E$108</f>
        <v>2236974.7773000021</v>
      </c>
      <c r="W6" s="48">
        <f>M6-'[1]SP- Passivo'!$F$81</f>
        <v>3383350.7525999984</v>
      </c>
      <c r="X6" s="48">
        <f>Q6-'[1]Conto ec'!$D$86</f>
        <v>800069.06220000004</v>
      </c>
    </row>
    <row r="7" spans="1:26" ht="19.5" customHeight="1" x14ac:dyDescent="0.2">
      <c r="A7" s="178">
        <v>2</v>
      </c>
      <c r="B7" s="179" t="s">
        <v>22</v>
      </c>
      <c r="C7" s="143">
        <v>1</v>
      </c>
      <c r="D7" s="141">
        <v>0</v>
      </c>
      <c r="E7" s="144">
        <v>2024</v>
      </c>
      <c r="F7" s="169">
        <v>6593756</v>
      </c>
      <c r="G7" s="170">
        <f>C7*F7</f>
        <v>6593756</v>
      </c>
      <c r="H7" s="171">
        <v>3</v>
      </c>
      <c r="I7" s="172">
        <f>'Parametri di partenza Lecce'!$D$3</f>
        <v>18087258.698399998</v>
      </c>
      <c r="J7" s="169">
        <v>2858297</v>
      </c>
      <c r="K7" s="170">
        <f>C7*J7</f>
        <v>2858297</v>
      </c>
      <c r="L7" s="171">
        <v>3</v>
      </c>
      <c r="M7" s="172">
        <f>'Parametri di partenza Lecce'!$D$4</f>
        <v>10299078.325199999</v>
      </c>
      <c r="N7" s="169">
        <v>11058565</v>
      </c>
      <c r="O7" s="173">
        <f>C7*N7</f>
        <v>11058565</v>
      </c>
      <c r="P7" s="174">
        <v>3</v>
      </c>
      <c r="Q7" s="175">
        <f>'Parametri di partenza Lecce'!$D$5</f>
        <v>4598547.5312999999</v>
      </c>
      <c r="R7" s="176" t="s">
        <v>34</v>
      </c>
      <c r="S7" s="177" t="s">
        <v>34</v>
      </c>
      <c r="T7" s="52"/>
    </row>
    <row r="8" spans="1:26" s="54" customFormat="1" ht="31.5" customHeight="1" x14ac:dyDescent="0.2">
      <c r="A8" s="180">
        <v>3</v>
      </c>
      <c r="B8" s="180" t="s">
        <v>6</v>
      </c>
      <c r="C8" s="141">
        <v>0.1724</v>
      </c>
      <c r="D8" s="141">
        <f>100%-C8</f>
        <v>0.8276</v>
      </c>
      <c r="E8" s="139">
        <v>2024</v>
      </c>
      <c r="F8" s="155">
        <v>37302943</v>
      </c>
      <c r="G8" s="156">
        <f>C8*F8</f>
        <v>6431027.3732000003</v>
      </c>
      <c r="H8" s="157">
        <v>3</v>
      </c>
      <c r="I8" s="158">
        <f>'Parametri di partenza Lecce'!$D$3</f>
        <v>18087258.698399998</v>
      </c>
      <c r="J8" s="155">
        <v>10460389</v>
      </c>
      <c r="K8" s="156">
        <f>C8*J8</f>
        <v>1803371.0636</v>
      </c>
      <c r="L8" s="157">
        <v>3</v>
      </c>
      <c r="M8" s="158">
        <f>'Parametri di partenza Lecce'!$D$4</f>
        <v>10299078.325199999</v>
      </c>
      <c r="N8" s="155">
        <v>7585513</v>
      </c>
      <c r="O8" s="156">
        <f>C8*N8</f>
        <v>1307742.4412</v>
      </c>
      <c r="P8" s="157">
        <v>3</v>
      </c>
      <c r="Q8" s="158">
        <f>'Parametri di partenza Lecce'!$D$5</f>
        <v>4598547.5312999999</v>
      </c>
      <c r="R8" s="159" t="s">
        <v>50</v>
      </c>
      <c r="S8" s="160" t="s">
        <v>50</v>
      </c>
      <c r="T8" s="136"/>
      <c r="U8" s="53"/>
      <c r="V8" s="53"/>
      <c r="W8" s="53"/>
      <c r="X8" s="53"/>
      <c r="Y8" s="53"/>
      <c r="Z8" s="53"/>
    </row>
    <row r="9" spans="1:26" ht="19.5" customHeight="1" thickBot="1" x14ac:dyDescent="0.25">
      <c r="A9" s="84"/>
      <c r="B9" s="85"/>
      <c r="C9" s="86"/>
      <c r="D9" s="86"/>
      <c r="E9" s="124"/>
      <c r="F9" s="127"/>
      <c r="G9" s="128"/>
      <c r="H9" s="129"/>
      <c r="I9" s="130"/>
      <c r="J9" s="127"/>
      <c r="K9" s="128"/>
      <c r="L9" s="129"/>
      <c r="M9" s="130"/>
      <c r="N9" s="127"/>
      <c r="O9" s="128"/>
      <c r="P9" s="129"/>
      <c r="Q9" s="130"/>
      <c r="R9" s="132"/>
      <c r="S9" s="87"/>
      <c r="T9" s="52"/>
      <c r="U9" s="47">
        <f>(F6+F7)/'Parametri di partenza Lecce'!B3</f>
        <v>2.4859539939005533E-2</v>
      </c>
    </row>
    <row r="10" spans="1:26" ht="13.5" thickBot="1" x14ac:dyDescent="0.25"/>
    <row r="11" spans="1:26" ht="43.5" customHeight="1" thickBot="1" x14ac:dyDescent="0.25">
      <c r="A11" s="197" t="s">
        <v>95</v>
      </c>
      <c r="B11" s="198"/>
      <c r="C11" s="198"/>
      <c r="D11" s="198"/>
      <c r="E11" s="198"/>
      <c r="F11" s="198"/>
      <c r="G11" s="198"/>
      <c r="H11" s="198"/>
      <c r="I11" s="198"/>
      <c r="J11" s="116"/>
      <c r="K11" s="116"/>
      <c r="L11" s="116"/>
      <c r="M11" s="116"/>
      <c r="N11" s="116"/>
      <c r="O11" s="116"/>
      <c r="P11" s="116"/>
      <c r="Q11" s="116"/>
      <c r="R11" s="116"/>
      <c r="S11" s="117"/>
      <c r="U11" s="47">
        <f>(N6+N7)/'Parametri di partenza Lecce'!B5</f>
        <v>0.13194889818361111</v>
      </c>
    </row>
    <row r="12" spans="1:26" ht="13.5" thickBot="1" x14ac:dyDescent="0.25">
      <c r="U12" s="47">
        <f>(J6+J7)/'Parametri di partenza Lecce'!B4</f>
        <v>1.6778975219284412E-2</v>
      </c>
    </row>
    <row r="13" spans="1:26" ht="25.5" customHeight="1" x14ac:dyDescent="0.2">
      <c r="A13" s="201" t="s">
        <v>97</v>
      </c>
      <c r="B13" s="199"/>
      <c r="C13" s="199"/>
      <c r="D13" s="199"/>
      <c r="E13" s="200"/>
      <c r="F13" s="194" t="s">
        <v>58</v>
      </c>
      <c r="G13" s="195"/>
      <c r="H13" s="195"/>
      <c r="I13" s="196"/>
      <c r="J13" s="194" t="s">
        <v>59</v>
      </c>
      <c r="K13" s="195"/>
      <c r="L13" s="195"/>
      <c r="M13" s="196"/>
      <c r="N13" s="194" t="s">
        <v>60</v>
      </c>
      <c r="O13" s="195"/>
      <c r="P13" s="195"/>
      <c r="Q13" s="196"/>
      <c r="R13" s="134"/>
      <c r="S13" s="135"/>
    </row>
    <row r="14" spans="1:26" s="51" customFormat="1" ht="103.5" customHeight="1" x14ac:dyDescent="0.2">
      <c r="A14" s="82" t="s">
        <v>0</v>
      </c>
      <c r="B14" s="82" t="s">
        <v>35</v>
      </c>
      <c r="C14" s="83" t="s">
        <v>36</v>
      </c>
      <c r="D14" s="83" t="s">
        <v>37</v>
      </c>
      <c r="E14" s="123" t="s">
        <v>38</v>
      </c>
      <c r="F14" s="125" t="s">
        <v>39</v>
      </c>
      <c r="G14" s="50" t="s">
        <v>40</v>
      </c>
      <c r="H14" s="50" t="s">
        <v>41</v>
      </c>
      <c r="I14" s="126" t="s">
        <v>56</v>
      </c>
      <c r="J14" s="125" t="s">
        <v>42</v>
      </c>
      <c r="K14" s="50" t="s">
        <v>43</v>
      </c>
      <c r="L14" s="50" t="s">
        <v>41</v>
      </c>
      <c r="M14" s="126" t="s">
        <v>56</v>
      </c>
      <c r="N14" s="125" t="s">
        <v>44</v>
      </c>
      <c r="O14" s="50" t="s">
        <v>45</v>
      </c>
      <c r="P14" s="50" t="s">
        <v>41</v>
      </c>
      <c r="Q14" s="126" t="s">
        <v>56</v>
      </c>
      <c r="R14" s="131" t="s">
        <v>78</v>
      </c>
      <c r="S14" s="82" t="s">
        <v>57</v>
      </c>
    </row>
    <row r="15" spans="1:26" ht="34.9" customHeight="1" x14ac:dyDescent="0.2">
      <c r="A15" s="181">
        <v>11</v>
      </c>
      <c r="B15" s="180" t="s">
        <v>93</v>
      </c>
      <c r="C15" s="141">
        <v>5.0000000000000001E-3</v>
      </c>
      <c r="D15" s="141">
        <f>100%-C15</f>
        <v>0.995</v>
      </c>
      <c r="E15" s="152">
        <v>2024</v>
      </c>
      <c r="F15" s="155">
        <v>17165029</v>
      </c>
      <c r="G15" s="156">
        <f>C15*F15</f>
        <v>85825.145000000004</v>
      </c>
      <c r="H15" s="157">
        <v>3</v>
      </c>
      <c r="I15" s="158">
        <f>'Parametri di partenza Lecce'!$D$3</f>
        <v>18087258.698399998</v>
      </c>
      <c r="J15" s="155">
        <v>111985</v>
      </c>
      <c r="K15" s="156">
        <f>C15*J15</f>
        <v>559.92500000000007</v>
      </c>
      <c r="L15" s="157">
        <v>3</v>
      </c>
      <c r="M15" s="158">
        <f>'Parametri di partenza Lecce'!$D$4</f>
        <v>10299078.325199999</v>
      </c>
      <c r="N15" s="155">
        <v>25987125</v>
      </c>
      <c r="O15" s="156">
        <f>C15*N15</f>
        <v>129935.625</v>
      </c>
      <c r="P15" s="157">
        <v>3</v>
      </c>
      <c r="Q15" s="158">
        <f>'Parametri di partenza Lecce'!$D$5</f>
        <v>4598547.5312999999</v>
      </c>
      <c r="R15" s="159" t="s">
        <v>50</v>
      </c>
      <c r="S15" s="160" t="s">
        <v>50</v>
      </c>
      <c r="T15" s="136"/>
      <c r="U15" s="47"/>
      <c r="V15" s="47"/>
      <c r="W15" s="47"/>
      <c r="X15" s="47"/>
      <c r="Y15" s="47"/>
      <c r="Z15" s="47"/>
    </row>
    <row r="16" spans="1:26" ht="30" customHeight="1" thickBot="1" x14ac:dyDescent="0.25">
      <c r="A16" s="182">
        <v>12</v>
      </c>
      <c r="B16" s="183" t="s">
        <v>14</v>
      </c>
      <c r="C16" s="153">
        <v>7.1999999999999998E-3</v>
      </c>
      <c r="D16" s="153">
        <f>100%-C16</f>
        <v>0.99280000000000002</v>
      </c>
      <c r="E16" s="154">
        <v>2024</v>
      </c>
      <c r="F16" s="155">
        <v>23827932</v>
      </c>
      <c r="G16" s="156">
        <f>C16*F16</f>
        <v>171561.11040000001</v>
      </c>
      <c r="H16" s="157">
        <v>3</v>
      </c>
      <c r="I16" s="158">
        <f>'Parametri di partenza Lecce'!$D$3</f>
        <v>18087258.698399998</v>
      </c>
      <c r="J16" s="155">
        <v>11825926</v>
      </c>
      <c r="K16" s="156">
        <f>C16*J16</f>
        <v>85146.667199999996</v>
      </c>
      <c r="L16" s="157">
        <v>3</v>
      </c>
      <c r="M16" s="158">
        <f>'Parametri di partenza Lecce'!$D$4</f>
        <v>10299078.325199999</v>
      </c>
      <c r="N16" s="155">
        <v>5133439</v>
      </c>
      <c r="O16" s="156">
        <f>C16*N16</f>
        <v>36960.760799999996</v>
      </c>
      <c r="P16" s="157">
        <v>3</v>
      </c>
      <c r="Q16" s="158">
        <f>'Parametri di partenza Lecce'!$D$5</f>
        <v>4598547.5312999999</v>
      </c>
      <c r="R16" s="159" t="s">
        <v>50</v>
      </c>
      <c r="S16" s="160" t="s">
        <v>50</v>
      </c>
      <c r="T16" s="136"/>
    </row>
    <row r="17" spans="1:26" ht="42" customHeight="1" x14ac:dyDescent="0.2">
      <c r="A17" s="150"/>
      <c r="B17" s="150" t="s">
        <v>47</v>
      </c>
      <c r="C17" s="151"/>
      <c r="D17" s="151"/>
      <c r="E17" s="151"/>
      <c r="F17" s="133">
        <f>SUM(F15:G16)</f>
        <v>41250347.255399995</v>
      </c>
      <c r="G17" s="148">
        <f>SUM(G26:G31)</f>
        <v>65121628.66533798</v>
      </c>
      <c r="H17" s="133"/>
      <c r="I17" s="133"/>
      <c r="J17" s="133">
        <f>SUM(J15:J16)</f>
        <v>11937911</v>
      </c>
      <c r="K17" s="133">
        <f>SUM(K26:K31)</f>
        <v>38909506.687480085</v>
      </c>
      <c r="L17" s="133"/>
      <c r="M17" s="133"/>
      <c r="N17" s="133">
        <f>SUM(N15:O16)</f>
        <v>31287460.3858</v>
      </c>
      <c r="O17" s="133">
        <f>SUM(O26:O31)</f>
        <v>15408124.845024228</v>
      </c>
      <c r="P17" s="133"/>
      <c r="Q17" s="133"/>
      <c r="R17" s="105"/>
      <c r="S17" s="105"/>
    </row>
    <row r="18" spans="1:26" ht="13.5" thickBot="1" x14ac:dyDescent="0.25"/>
    <row r="19" spans="1:26" ht="25.5" customHeight="1" x14ac:dyDescent="0.2">
      <c r="A19" s="199" t="s">
        <v>96</v>
      </c>
      <c r="B19" s="199"/>
      <c r="C19" s="199"/>
      <c r="D19" s="199"/>
      <c r="E19" s="200"/>
      <c r="F19" s="194" t="s">
        <v>58</v>
      </c>
      <c r="G19" s="195"/>
      <c r="H19" s="195"/>
      <c r="I19" s="196"/>
      <c r="J19" s="194" t="s">
        <v>59</v>
      </c>
      <c r="K19" s="195"/>
      <c r="L19" s="195"/>
      <c r="M19" s="196"/>
      <c r="N19" s="194" t="s">
        <v>60</v>
      </c>
      <c r="O19" s="195"/>
      <c r="P19" s="195"/>
      <c r="Q19" s="196"/>
      <c r="R19" s="134"/>
      <c r="S19" s="135"/>
    </row>
    <row r="20" spans="1:26" s="51" customFormat="1" ht="103.5" customHeight="1" x14ac:dyDescent="0.2">
      <c r="A20" s="82" t="s">
        <v>0</v>
      </c>
      <c r="B20" s="82" t="s">
        <v>35</v>
      </c>
      <c r="C20" s="83" t="s">
        <v>36</v>
      </c>
      <c r="D20" s="83" t="s">
        <v>37</v>
      </c>
      <c r="E20" s="123" t="s">
        <v>38</v>
      </c>
      <c r="F20" s="125" t="s">
        <v>39</v>
      </c>
      <c r="G20" s="50" t="s">
        <v>40</v>
      </c>
      <c r="H20" s="50" t="s">
        <v>41</v>
      </c>
      <c r="I20" s="126" t="s">
        <v>56</v>
      </c>
      <c r="J20" s="125" t="s">
        <v>42</v>
      </c>
      <c r="K20" s="50" t="s">
        <v>43</v>
      </c>
      <c r="L20" s="50" t="s">
        <v>41</v>
      </c>
      <c r="M20" s="126" t="s">
        <v>56</v>
      </c>
      <c r="N20" s="125" t="s">
        <v>44</v>
      </c>
      <c r="O20" s="50" t="s">
        <v>45</v>
      </c>
      <c r="P20" s="50" t="s">
        <v>41</v>
      </c>
      <c r="Q20" s="126" t="s">
        <v>56</v>
      </c>
      <c r="R20" s="131" t="s">
        <v>78</v>
      </c>
      <c r="S20" s="82" t="s">
        <v>57</v>
      </c>
    </row>
    <row r="21" spans="1:26" ht="30.75" customHeight="1" x14ac:dyDescent="0.2">
      <c r="A21" s="180">
        <v>4</v>
      </c>
      <c r="B21" s="180" t="s">
        <v>18</v>
      </c>
      <c r="C21" s="141">
        <v>1.37E-2</v>
      </c>
      <c r="D21" s="141"/>
      <c r="E21" s="145">
        <v>2024</v>
      </c>
      <c r="F21" s="155">
        <v>2708714</v>
      </c>
      <c r="G21" s="161">
        <f>C21*F21</f>
        <v>37109.381800000003</v>
      </c>
      <c r="H21" s="157">
        <v>3</v>
      </c>
      <c r="I21" s="158">
        <f>'Parametri di partenza Lecce'!$D$3</f>
        <v>18087258.698399998</v>
      </c>
      <c r="J21" s="155">
        <v>105060</v>
      </c>
      <c r="K21" s="156">
        <f t="shared" ref="K21:K27" si="0">C21*J21</f>
        <v>1439.3220000000001</v>
      </c>
      <c r="L21" s="157">
        <v>3</v>
      </c>
      <c r="M21" s="158">
        <f>'Parametri di partenza Lecce'!$D$4</f>
        <v>10299078.325199999</v>
      </c>
      <c r="N21" s="155">
        <v>783405</v>
      </c>
      <c r="O21" s="156">
        <f t="shared" ref="O21:O27" si="1">C21*N21</f>
        <v>10732.648500000001</v>
      </c>
      <c r="P21" s="157">
        <v>3</v>
      </c>
      <c r="Q21" s="158">
        <f>'Parametri di partenza Lecce'!$D$5</f>
        <v>4598547.5312999999</v>
      </c>
      <c r="R21" s="159" t="s">
        <v>50</v>
      </c>
      <c r="S21" s="160" t="s">
        <v>50</v>
      </c>
      <c r="T21" s="136"/>
    </row>
    <row r="22" spans="1:26" ht="27.75" customHeight="1" x14ac:dyDescent="0.2">
      <c r="A22" s="180">
        <v>5</v>
      </c>
      <c r="B22" s="180" t="s">
        <v>10</v>
      </c>
      <c r="C22" s="141">
        <v>0.33329999999999999</v>
      </c>
      <c r="D22" s="141">
        <f t="shared" ref="D22:D23" si="2">100%-C22</f>
        <v>0.66670000000000007</v>
      </c>
      <c r="E22" s="144">
        <v>2024</v>
      </c>
      <c r="F22" s="162">
        <v>106119</v>
      </c>
      <c r="G22" s="161">
        <f t="shared" ref="G22:G24" si="3">C22*F22</f>
        <v>35369.462699999996</v>
      </c>
      <c r="H22" s="157">
        <v>3</v>
      </c>
      <c r="I22" s="158">
        <f>'Parametri di partenza Lecce'!$D$3</f>
        <v>18087258.698399998</v>
      </c>
      <c r="J22" s="162">
        <v>90996</v>
      </c>
      <c r="K22" s="156">
        <f t="shared" si="0"/>
        <v>30328.966799999998</v>
      </c>
      <c r="L22" s="157">
        <v>3</v>
      </c>
      <c r="M22" s="158">
        <f>'Parametri di partenza Lecce'!$D$4</f>
        <v>10299078.325199999</v>
      </c>
      <c r="N22" s="162">
        <v>31555</v>
      </c>
      <c r="O22" s="156">
        <f t="shared" si="1"/>
        <v>10517.281499999999</v>
      </c>
      <c r="P22" s="157">
        <v>3</v>
      </c>
      <c r="Q22" s="158">
        <f>'Parametri di partenza Lecce'!$D$5</f>
        <v>4598547.5312999999</v>
      </c>
      <c r="R22" s="159" t="s">
        <v>50</v>
      </c>
      <c r="S22" s="160" t="s">
        <v>50</v>
      </c>
      <c r="T22" s="136"/>
      <c r="V22" s="47"/>
      <c r="W22" s="47"/>
      <c r="X22" s="47"/>
      <c r="Y22" s="47"/>
      <c r="Z22" s="47"/>
    </row>
    <row r="23" spans="1:26" ht="27.75" customHeight="1" x14ac:dyDescent="0.25">
      <c r="A23" s="180">
        <v>6</v>
      </c>
      <c r="B23" s="180" t="s">
        <v>13</v>
      </c>
      <c r="C23" s="141">
        <v>0.33329999999999999</v>
      </c>
      <c r="D23" s="141">
        <f t="shared" si="2"/>
        <v>0.66670000000000007</v>
      </c>
      <c r="E23" s="140">
        <v>2024</v>
      </c>
      <c r="F23" s="155">
        <v>2466141.4300000002</v>
      </c>
      <c r="G23" s="161">
        <f t="shared" si="3"/>
        <v>821964.93861900002</v>
      </c>
      <c r="H23" s="157">
        <v>3</v>
      </c>
      <c r="I23" s="158">
        <f>'Parametri di partenza Lecce'!$D$3</f>
        <v>18087258.698399998</v>
      </c>
      <c r="J23" s="155">
        <v>2428107.84</v>
      </c>
      <c r="K23" s="156">
        <f t="shared" si="0"/>
        <v>809288.34307199996</v>
      </c>
      <c r="L23" s="157">
        <v>3</v>
      </c>
      <c r="M23" s="158">
        <f>'Parametri di partenza Lecce'!$D$4</f>
        <v>10299078.325199999</v>
      </c>
      <c r="N23" s="155">
        <v>74344</v>
      </c>
      <c r="O23" s="156">
        <f t="shared" si="1"/>
        <v>24778.855199999998</v>
      </c>
      <c r="P23" s="157">
        <v>3</v>
      </c>
      <c r="Q23" s="158">
        <f>'Parametri di partenza Lecce'!$D$5</f>
        <v>4598547.5312999999</v>
      </c>
      <c r="R23" s="159" t="s">
        <v>50</v>
      </c>
      <c r="S23" s="160" t="s">
        <v>50</v>
      </c>
      <c r="T23" s="136"/>
      <c r="U23" s="88" t="s">
        <v>62</v>
      </c>
    </row>
    <row r="24" spans="1:26" s="54" customFormat="1" ht="40.5" customHeight="1" x14ac:dyDescent="0.2">
      <c r="A24" s="180">
        <v>7</v>
      </c>
      <c r="B24" s="180" t="s">
        <v>11</v>
      </c>
      <c r="C24" s="141">
        <v>0.26579999999999998</v>
      </c>
      <c r="D24" s="141">
        <f>100%-C24</f>
        <v>0.73419999999999996</v>
      </c>
      <c r="E24" s="140">
        <v>2024</v>
      </c>
      <c r="F24" s="162">
        <v>284513</v>
      </c>
      <c r="G24" s="161">
        <f t="shared" si="3"/>
        <v>75623.555399999997</v>
      </c>
      <c r="H24" s="157">
        <v>3</v>
      </c>
      <c r="I24" s="158">
        <f>'Parametri di partenza Lecce'!$D$3</f>
        <v>18087258.698399998</v>
      </c>
      <c r="J24" s="162">
        <v>-98137</v>
      </c>
      <c r="K24" s="156">
        <f t="shared" si="0"/>
        <v>-26084.814599999998</v>
      </c>
      <c r="L24" s="157">
        <v>3</v>
      </c>
      <c r="M24" s="158">
        <f>'Parametri di partenza Lecce'!$D$4</f>
        <v>10299078.325199999</v>
      </c>
      <c r="N24" s="162">
        <v>0</v>
      </c>
      <c r="O24" s="156">
        <f t="shared" si="1"/>
        <v>0</v>
      </c>
      <c r="P24" s="157">
        <v>3</v>
      </c>
      <c r="Q24" s="158">
        <f>'Parametri di partenza Lecce'!$D$5</f>
        <v>4598547.5312999999</v>
      </c>
      <c r="R24" s="159" t="s">
        <v>50</v>
      </c>
      <c r="S24" s="160" t="s">
        <v>87</v>
      </c>
      <c r="T24" s="136"/>
      <c r="U24" s="57" t="s">
        <v>46</v>
      </c>
      <c r="V24" s="58"/>
      <c r="W24" s="58"/>
      <c r="X24" s="58"/>
      <c r="Y24" s="58"/>
      <c r="Z24" s="58"/>
    </row>
    <row r="25" spans="1:26" s="54" customFormat="1" ht="40.5" customHeight="1" x14ac:dyDescent="0.2">
      <c r="A25" s="180">
        <v>8</v>
      </c>
      <c r="B25" s="180" t="s">
        <v>90</v>
      </c>
      <c r="C25" s="142">
        <v>4.3499999999999997E-3</v>
      </c>
      <c r="D25" s="141">
        <f>100%-C25</f>
        <v>0.99565000000000003</v>
      </c>
      <c r="E25" s="140">
        <v>2024</v>
      </c>
      <c r="F25" s="162">
        <v>2292096</v>
      </c>
      <c r="G25" s="161">
        <f t="shared" ref="G25" si="4">C25*F25</f>
        <v>9970.6175999999996</v>
      </c>
      <c r="H25" s="157">
        <v>3</v>
      </c>
      <c r="I25" s="158">
        <f>'Parametri di partenza Lecce'!$D$3</f>
        <v>18087258.698399998</v>
      </c>
      <c r="J25" s="162">
        <v>273489</v>
      </c>
      <c r="K25" s="156">
        <f t="shared" si="0"/>
        <v>1189.67715</v>
      </c>
      <c r="L25" s="157">
        <v>3</v>
      </c>
      <c r="M25" s="158">
        <f>'Parametri di partenza Lecce'!$D$4</f>
        <v>10299078.325199999</v>
      </c>
      <c r="N25" s="162">
        <v>4533649</v>
      </c>
      <c r="O25" s="156">
        <f t="shared" si="1"/>
        <v>19721.373149999999</v>
      </c>
      <c r="P25" s="157">
        <v>3</v>
      </c>
      <c r="Q25" s="158">
        <f>'Parametri di partenza Lecce'!$D$5</f>
        <v>4598547.5312999999</v>
      </c>
      <c r="R25" s="159" t="s">
        <v>50</v>
      </c>
      <c r="S25" s="160" t="s">
        <v>87</v>
      </c>
      <c r="T25" s="136"/>
      <c r="U25" s="57"/>
      <c r="V25" s="58"/>
      <c r="W25" s="58"/>
      <c r="X25" s="58"/>
      <c r="Y25" s="58"/>
      <c r="Z25" s="58"/>
    </row>
    <row r="26" spans="1:26" s="56" customFormat="1" ht="29.25" customHeight="1" x14ac:dyDescent="0.2">
      <c r="A26" s="180">
        <v>9</v>
      </c>
      <c r="B26" s="180" t="s">
        <v>17</v>
      </c>
      <c r="C26" s="141">
        <v>0.5</v>
      </c>
      <c r="D26" s="141">
        <f t="shared" ref="D26:D27" si="5">100%-C26</f>
        <v>0.5</v>
      </c>
      <c r="E26" s="140">
        <v>2024</v>
      </c>
      <c r="F26" s="163">
        <v>3695610.05</v>
      </c>
      <c r="G26" s="161">
        <f t="shared" ref="G26:G27" si="6">C26*F26</f>
        <v>1847805.0249999999</v>
      </c>
      <c r="H26" s="157">
        <v>3</v>
      </c>
      <c r="I26" s="158">
        <f>'Parametri di partenza Lecce'!$D$3</f>
        <v>18087258.698399998</v>
      </c>
      <c r="J26" s="163">
        <v>3675756.05</v>
      </c>
      <c r="K26" s="156">
        <f t="shared" si="0"/>
        <v>1837878.0249999999</v>
      </c>
      <c r="L26" s="157">
        <v>3</v>
      </c>
      <c r="M26" s="158">
        <f>'Parametri di partenza Lecce'!$D$4</f>
        <v>10299078.325199999</v>
      </c>
      <c r="N26" s="155">
        <v>12000</v>
      </c>
      <c r="O26" s="156">
        <f t="shared" si="1"/>
        <v>6000</v>
      </c>
      <c r="P26" s="157">
        <v>3</v>
      </c>
      <c r="Q26" s="158">
        <f>'Parametri di partenza Lecce'!$D$5</f>
        <v>4598547.5312999999</v>
      </c>
      <c r="R26" s="159" t="s">
        <v>50</v>
      </c>
      <c r="S26" s="160" t="s">
        <v>50</v>
      </c>
      <c r="T26" s="136"/>
      <c r="U26" s="55"/>
      <c r="V26" s="47"/>
      <c r="W26" s="47"/>
      <c r="X26" s="47"/>
      <c r="Y26" s="47"/>
      <c r="Z26" s="47"/>
    </row>
    <row r="27" spans="1:26" s="56" customFormat="1" ht="29.25" customHeight="1" thickBot="1" x14ac:dyDescent="0.25">
      <c r="A27" s="180">
        <v>10</v>
      </c>
      <c r="B27" s="180" t="s">
        <v>8</v>
      </c>
      <c r="C27" s="141">
        <v>4.4400000000000002E-2</v>
      </c>
      <c r="D27" s="141">
        <f t="shared" si="5"/>
        <v>0.9556</v>
      </c>
      <c r="E27" s="146">
        <v>2023</v>
      </c>
      <c r="F27" s="164">
        <v>1746828</v>
      </c>
      <c r="G27" s="165">
        <f t="shared" si="6"/>
        <v>77559.16320000001</v>
      </c>
      <c r="H27" s="166">
        <v>3</v>
      </c>
      <c r="I27" s="167">
        <f>'Parametri di partenza Lecce'!$D$3</f>
        <v>18087258.698399998</v>
      </c>
      <c r="J27" s="164">
        <v>983424</v>
      </c>
      <c r="K27" s="168">
        <f t="shared" si="0"/>
        <v>43664.025600000001</v>
      </c>
      <c r="L27" s="166">
        <v>3</v>
      </c>
      <c r="M27" s="167">
        <f>'Parametri di partenza Lecce'!$D$4</f>
        <v>10299078.325199999</v>
      </c>
      <c r="N27" s="164">
        <v>21204</v>
      </c>
      <c r="O27" s="168">
        <f t="shared" si="1"/>
        <v>941.45760000000007</v>
      </c>
      <c r="P27" s="166">
        <v>3</v>
      </c>
      <c r="Q27" s="167">
        <f>'Parametri di partenza Lecce'!$D$5</f>
        <v>4598547.5312999999</v>
      </c>
      <c r="R27" s="159" t="s">
        <v>50</v>
      </c>
      <c r="S27" s="160" t="s">
        <v>50</v>
      </c>
      <c r="T27" s="136"/>
      <c r="U27" s="55"/>
      <c r="V27" s="47"/>
      <c r="W27" s="47"/>
      <c r="X27" s="47"/>
      <c r="Y27" s="47"/>
      <c r="Z27" s="47"/>
    </row>
    <row r="28" spans="1:26" ht="42" customHeight="1" thickBot="1" x14ac:dyDescent="0.25">
      <c r="A28" s="105"/>
      <c r="B28" s="105" t="s">
        <v>47</v>
      </c>
      <c r="C28" s="147"/>
      <c r="D28" s="147"/>
      <c r="E28" s="147"/>
      <c r="F28" s="133">
        <f>SUM(F21:F27)</f>
        <v>13300021.48</v>
      </c>
      <c r="G28" s="148">
        <f>SUM(G21:G27)</f>
        <v>2905402.1443189997</v>
      </c>
      <c r="H28" s="133"/>
      <c r="I28" s="133"/>
      <c r="J28" s="133">
        <f>SUM(J21:J27)</f>
        <v>7458695.8899999997</v>
      </c>
      <c r="K28" s="133">
        <f>SUM(K21:K27)</f>
        <v>2697703.5450219996</v>
      </c>
      <c r="L28" s="133"/>
      <c r="M28" s="133"/>
      <c r="N28" s="133">
        <f>SUM(N21:N27)</f>
        <v>5456157</v>
      </c>
      <c r="O28" s="133">
        <f>SUM(O21:O27)</f>
        <v>72691.615949999992</v>
      </c>
      <c r="P28" s="133"/>
      <c r="Q28" s="133"/>
      <c r="R28" s="105"/>
      <c r="S28" s="105"/>
    </row>
    <row r="29" spans="1:26" ht="79.5" customHeight="1" thickBot="1" x14ac:dyDescent="0.25">
      <c r="A29" s="59"/>
      <c r="B29" s="137" t="s">
        <v>94</v>
      </c>
      <c r="C29" s="114"/>
      <c r="D29" s="115"/>
      <c r="E29" s="115"/>
      <c r="F29" s="60">
        <f>10%*'Parametri di partenza Lecce'!B3</f>
        <v>60290862.328000002</v>
      </c>
      <c r="G29" s="60">
        <f>10%*'Parametri di partenza Lecce'!B3</f>
        <v>60290862.328000002</v>
      </c>
      <c r="H29" s="112"/>
      <c r="I29" s="113"/>
      <c r="J29" s="149">
        <f>10%*'Parametri di partenza Lecce'!B4</f>
        <v>34330261.083999999</v>
      </c>
      <c r="K29" s="60">
        <f>10%*'Parametri di partenza Lecce'!B4</f>
        <v>34330261.083999999</v>
      </c>
      <c r="L29" s="112"/>
      <c r="M29" s="113"/>
      <c r="N29" s="149">
        <f>10%*'Parametri di partenza Lecce'!B5</f>
        <v>15328491.771000002</v>
      </c>
      <c r="O29" s="60">
        <f>10%*'Parametri di partenza Lecce'!B5</f>
        <v>15328491.771000002</v>
      </c>
      <c r="P29" s="191"/>
      <c r="Q29" s="192"/>
      <c r="R29" s="192"/>
      <c r="S29" s="193"/>
    </row>
    <row r="30" spans="1:26" s="47" customFormat="1" x14ac:dyDescent="0.2">
      <c r="F30" s="47">
        <f>F28/'Parametri di partenza Lecce'!B3</f>
        <v>2.2059763231854237E-2</v>
      </c>
      <c r="G30" s="47">
        <f>G28/'Parametri di partenza Lecce'!B3</f>
        <v>4.8189759312327607E-3</v>
      </c>
      <c r="J30" s="47">
        <f>J28/'Parametri di partenza Lecce'!B4</f>
        <v>2.1726301095555046E-2</v>
      </c>
      <c r="K30" s="47">
        <f>K28/'Parametri di partenza Lecce'!B4</f>
        <v>7.8580921316654204E-3</v>
      </c>
      <c r="N30" s="47">
        <f>N28/'Parametri di partenza Lecce'!B5</f>
        <v>3.5594871834178185E-2</v>
      </c>
      <c r="O30" s="47">
        <f>O28/'Parametri di partenza Lecce'!B5</f>
        <v>4.7422549482347234E-4</v>
      </c>
    </row>
  </sheetData>
  <mergeCells count="13">
    <mergeCell ref="P29:S29"/>
    <mergeCell ref="F4:I4"/>
    <mergeCell ref="J4:M4"/>
    <mergeCell ref="N4:Q4"/>
    <mergeCell ref="F19:I19"/>
    <mergeCell ref="J19:M19"/>
    <mergeCell ref="N19:Q19"/>
    <mergeCell ref="A11:I11"/>
    <mergeCell ref="F13:I13"/>
    <mergeCell ref="J13:M13"/>
    <mergeCell ref="N13:Q13"/>
    <mergeCell ref="A19:E19"/>
    <mergeCell ref="A13:E13"/>
  </mergeCells>
  <hyperlinks>
    <hyperlink ref="U23" r:id="rId1"/>
  </hyperlinks>
  <pageMargins left="0.48" right="0" top="0.36" bottom="0.31" header="0.76" footer="0.18"/>
  <pageSetup paperSize="8" scale="78" fitToWidth="0" orientation="landscape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6"/>
  <sheetViews>
    <sheetView topLeftCell="B1" zoomScale="110" zoomScaleNormal="110" workbookViewId="0">
      <selection activeCell="D3" sqref="D3"/>
    </sheetView>
  </sheetViews>
  <sheetFormatPr defaultColWidth="8.85546875" defaultRowHeight="12" x14ac:dyDescent="0.2"/>
  <cols>
    <col min="1" max="1" width="2.5703125" style="61" hidden="1" customWidth="1"/>
    <col min="2" max="2" width="28.7109375" style="61" customWidth="1"/>
    <col min="3" max="3" width="12.28515625" style="62" hidden="1" customWidth="1"/>
    <col min="4" max="4" width="33.5703125" style="61" bestFit="1" customWidth="1"/>
    <col min="5" max="5" width="12.7109375" style="61" customWidth="1"/>
    <col min="6" max="16384" width="8.85546875" style="61"/>
  </cols>
  <sheetData>
    <row r="2" spans="1:5" s="66" customFormat="1" ht="33.75" x14ac:dyDescent="0.2">
      <c r="A2" s="1" t="s">
        <v>0</v>
      </c>
      <c r="B2" s="1" t="s">
        <v>1</v>
      </c>
      <c r="C2" s="2" t="s">
        <v>2</v>
      </c>
      <c r="D2" s="67" t="s">
        <v>49</v>
      </c>
      <c r="E2" s="67" t="s">
        <v>48</v>
      </c>
    </row>
    <row r="3" spans="1:5" ht="36" x14ac:dyDescent="0.2">
      <c r="A3" s="10">
        <v>1</v>
      </c>
      <c r="B3" s="4" t="s">
        <v>6</v>
      </c>
      <c r="C3" s="6">
        <v>0.1724</v>
      </c>
      <c r="D3" s="68" t="s">
        <v>51</v>
      </c>
      <c r="E3" s="65" t="s">
        <v>50</v>
      </c>
    </row>
    <row r="4" spans="1:5" ht="36" x14ac:dyDescent="0.2">
      <c r="A4" s="10">
        <v>2</v>
      </c>
      <c r="B4" s="4" t="s">
        <v>8</v>
      </c>
      <c r="C4" s="6">
        <v>4.4400000000000002E-2</v>
      </c>
      <c r="D4" s="68" t="s">
        <v>51</v>
      </c>
      <c r="E4" s="65" t="s">
        <v>50</v>
      </c>
    </row>
    <row r="5" spans="1:5" ht="36" x14ac:dyDescent="0.2">
      <c r="A5" s="10">
        <v>3</v>
      </c>
      <c r="B5" s="4" t="s">
        <v>9</v>
      </c>
      <c r="C5" s="6">
        <v>9.4999999999999998E-3</v>
      </c>
      <c r="D5" s="68" t="s">
        <v>51</v>
      </c>
      <c r="E5" s="65" t="s">
        <v>50</v>
      </c>
    </row>
    <row r="6" spans="1:5" ht="36" x14ac:dyDescent="0.2">
      <c r="A6" s="10">
        <v>4</v>
      </c>
      <c r="B6" s="4" t="s">
        <v>10</v>
      </c>
      <c r="C6" s="6">
        <v>0.5</v>
      </c>
      <c r="D6" s="68" t="s">
        <v>51</v>
      </c>
      <c r="E6" s="65" t="s">
        <v>50</v>
      </c>
    </row>
    <row r="7" spans="1:5" ht="36" x14ac:dyDescent="0.2">
      <c r="A7" s="10">
        <v>5</v>
      </c>
      <c r="B7" s="4" t="s">
        <v>11</v>
      </c>
      <c r="C7" s="6">
        <v>0.26579999999999998</v>
      </c>
      <c r="D7" s="68" t="s">
        <v>51</v>
      </c>
      <c r="E7" s="65" t="s">
        <v>50</v>
      </c>
    </row>
    <row r="8" spans="1:5" ht="36" x14ac:dyDescent="0.2">
      <c r="A8" s="10">
        <v>6</v>
      </c>
      <c r="B8" s="4" t="s">
        <v>13</v>
      </c>
      <c r="C8" s="6">
        <v>0.33329999999999999</v>
      </c>
      <c r="D8" s="68" t="s">
        <v>51</v>
      </c>
      <c r="E8" s="65" t="s">
        <v>50</v>
      </c>
    </row>
    <row r="9" spans="1:5" ht="24" x14ac:dyDescent="0.2">
      <c r="A9" s="10">
        <v>7</v>
      </c>
      <c r="B9" s="4" t="s">
        <v>14</v>
      </c>
      <c r="C9" s="6">
        <v>9.7000000000000003E-3</v>
      </c>
      <c r="D9" s="68" t="s">
        <v>52</v>
      </c>
      <c r="E9" s="65" t="s">
        <v>50</v>
      </c>
    </row>
    <row r="10" spans="1:5" ht="36" x14ac:dyDescent="0.2">
      <c r="A10" s="10">
        <v>8</v>
      </c>
      <c r="B10" s="4" t="s">
        <v>16</v>
      </c>
      <c r="C10" s="6">
        <v>0.33329999999999999</v>
      </c>
      <c r="D10" s="68" t="s">
        <v>51</v>
      </c>
      <c r="E10" s="65" t="s">
        <v>50</v>
      </c>
    </row>
    <row r="11" spans="1:5" ht="36" x14ac:dyDescent="0.2">
      <c r="A11" s="10">
        <v>9</v>
      </c>
      <c r="B11" s="4" t="s">
        <v>17</v>
      </c>
      <c r="C11" s="6">
        <v>9.7000000000000003E-3</v>
      </c>
      <c r="D11" s="68" t="s">
        <v>51</v>
      </c>
      <c r="E11" s="65" t="s">
        <v>50</v>
      </c>
    </row>
    <row r="12" spans="1:5" ht="39" customHeight="1" x14ac:dyDescent="0.2">
      <c r="A12" s="4">
        <v>10</v>
      </c>
      <c r="B12" s="6" t="s">
        <v>18</v>
      </c>
      <c r="C12" s="68">
        <v>0.33329999999999999</v>
      </c>
      <c r="D12" s="68" t="s">
        <v>51</v>
      </c>
      <c r="E12" s="65" t="s">
        <v>50</v>
      </c>
    </row>
    <row r="13" spans="1:5" s="66" customFormat="1" ht="33.75" x14ac:dyDescent="0.2">
      <c r="A13" s="1" t="s">
        <v>0</v>
      </c>
      <c r="B13" s="1" t="s">
        <v>19</v>
      </c>
      <c r="C13" s="2" t="s">
        <v>2</v>
      </c>
      <c r="D13" s="67" t="s">
        <v>49</v>
      </c>
      <c r="E13" s="67" t="s">
        <v>48</v>
      </c>
    </row>
    <row r="14" spans="1:5" ht="60" x14ac:dyDescent="0.2">
      <c r="A14" s="10">
        <v>1</v>
      </c>
      <c r="B14" s="4" t="s">
        <v>20</v>
      </c>
      <c r="C14" s="6">
        <v>1</v>
      </c>
      <c r="D14" s="68" t="s">
        <v>61</v>
      </c>
      <c r="E14" s="65" t="s">
        <v>34</v>
      </c>
    </row>
    <row r="15" spans="1:5" ht="48" x14ac:dyDescent="0.2">
      <c r="A15" s="10">
        <v>2</v>
      </c>
      <c r="B15" s="4" t="s">
        <v>22</v>
      </c>
      <c r="C15" s="6">
        <v>0.51</v>
      </c>
      <c r="D15" s="81" t="s">
        <v>55</v>
      </c>
      <c r="E15" s="65" t="s">
        <v>34</v>
      </c>
    </row>
    <row r="16" spans="1:5" x14ac:dyDescent="0.2">
      <c r="A16" s="64"/>
      <c r="B16" s="63"/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3"/>
  <sheetViews>
    <sheetView zoomScale="172" zoomScaleNormal="172" workbookViewId="0">
      <selection activeCell="G5" sqref="G5"/>
    </sheetView>
  </sheetViews>
  <sheetFormatPr defaultColWidth="8.85546875" defaultRowHeight="12" x14ac:dyDescent="0.2"/>
  <cols>
    <col min="1" max="1" width="2.5703125" style="61" customWidth="1"/>
    <col min="2" max="2" width="28.7109375" style="61" customWidth="1"/>
    <col min="3" max="3" width="12.28515625" style="62" hidden="1" customWidth="1"/>
    <col min="4" max="4" width="38.7109375" style="61" customWidth="1"/>
    <col min="5" max="5" width="13.140625" style="61" customWidth="1"/>
    <col min="6" max="16384" width="8.85546875" style="61"/>
  </cols>
  <sheetData>
    <row r="2" spans="1:5" s="66" customFormat="1" ht="33.75" x14ac:dyDescent="0.2">
      <c r="A2" s="1" t="s">
        <v>0</v>
      </c>
      <c r="B2" s="1" t="s">
        <v>1</v>
      </c>
      <c r="C2" s="2" t="s">
        <v>2</v>
      </c>
      <c r="D2" s="67" t="s">
        <v>54</v>
      </c>
      <c r="E2" s="67" t="s">
        <v>48</v>
      </c>
    </row>
    <row r="3" spans="1:5" s="69" customFormat="1" ht="51" customHeight="1" x14ac:dyDescent="0.25">
      <c r="A3" s="75">
        <v>1</v>
      </c>
      <c r="B3" s="73" t="s">
        <v>6</v>
      </c>
      <c r="C3" s="74">
        <v>0.1724</v>
      </c>
      <c r="D3" s="70" t="s">
        <v>53</v>
      </c>
      <c r="E3" s="65" t="s">
        <v>50</v>
      </c>
    </row>
    <row r="4" spans="1:5" s="69" customFormat="1" ht="48.75" customHeight="1" x14ac:dyDescent="0.25">
      <c r="A4" s="75">
        <v>2</v>
      </c>
      <c r="B4" s="73" t="s">
        <v>8</v>
      </c>
      <c r="C4" s="74">
        <v>4.4400000000000002E-2</v>
      </c>
      <c r="D4" s="70" t="s">
        <v>53</v>
      </c>
      <c r="E4" s="65" t="s">
        <v>50</v>
      </c>
    </row>
    <row r="5" spans="1:5" s="69" customFormat="1" ht="49.5" customHeight="1" x14ac:dyDescent="0.25">
      <c r="A5" s="75">
        <v>3</v>
      </c>
      <c r="B5" s="73" t="s">
        <v>9</v>
      </c>
      <c r="C5" s="74">
        <v>9.4999999999999998E-3</v>
      </c>
      <c r="D5" s="70" t="s">
        <v>53</v>
      </c>
      <c r="E5" s="65" t="s">
        <v>50</v>
      </c>
    </row>
    <row r="6" spans="1:5" s="69" customFormat="1" ht="52.5" customHeight="1" x14ac:dyDescent="0.25">
      <c r="A6" s="75">
        <v>4</v>
      </c>
      <c r="B6" s="73" t="s">
        <v>10</v>
      </c>
      <c r="C6" s="74">
        <v>0.5</v>
      </c>
      <c r="D6" s="70" t="s">
        <v>53</v>
      </c>
      <c r="E6" s="65" t="s">
        <v>50</v>
      </c>
    </row>
    <row r="7" spans="1:5" s="69" customFormat="1" ht="51" customHeight="1" x14ac:dyDescent="0.25">
      <c r="A7" s="75">
        <v>5</v>
      </c>
      <c r="B7" s="73" t="s">
        <v>11</v>
      </c>
      <c r="C7" s="74">
        <v>0.26579999999999998</v>
      </c>
      <c r="D7" s="70" t="s">
        <v>53</v>
      </c>
      <c r="E7" s="65" t="s">
        <v>50</v>
      </c>
    </row>
    <row r="8" spans="1:5" s="69" customFormat="1" ht="51.75" customHeight="1" x14ac:dyDescent="0.25">
      <c r="A8" s="75">
        <v>6</v>
      </c>
      <c r="B8" s="73" t="s">
        <v>13</v>
      </c>
      <c r="C8" s="74">
        <v>0.33329999999999999</v>
      </c>
      <c r="D8" s="70" t="s">
        <v>53</v>
      </c>
      <c r="E8" s="65" t="s">
        <v>50</v>
      </c>
    </row>
    <row r="9" spans="1:5" s="69" customFormat="1" ht="50.25" customHeight="1" x14ac:dyDescent="0.25">
      <c r="A9" s="75">
        <v>7</v>
      </c>
      <c r="B9" s="73" t="s">
        <v>14</v>
      </c>
      <c r="C9" s="74">
        <v>9.7000000000000003E-3</v>
      </c>
      <c r="D9" s="70" t="s">
        <v>53</v>
      </c>
      <c r="E9" s="65" t="s">
        <v>50</v>
      </c>
    </row>
    <row r="10" spans="1:5" s="69" customFormat="1" ht="51" customHeight="1" x14ac:dyDescent="0.25">
      <c r="A10" s="75">
        <v>8</v>
      </c>
      <c r="B10" s="73" t="s">
        <v>16</v>
      </c>
      <c r="C10" s="74">
        <v>0.33329999999999999</v>
      </c>
      <c r="D10" s="70" t="s">
        <v>53</v>
      </c>
      <c r="E10" s="65" t="s">
        <v>50</v>
      </c>
    </row>
    <row r="11" spans="1:5" s="69" customFormat="1" ht="48.75" customHeight="1" x14ac:dyDescent="0.25">
      <c r="A11" s="75">
        <v>9</v>
      </c>
      <c r="B11" s="73" t="s">
        <v>17</v>
      </c>
      <c r="C11" s="74">
        <v>9.7000000000000003E-3</v>
      </c>
      <c r="D11" s="70" t="s">
        <v>53</v>
      </c>
      <c r="E11" s="65" t="s">
        <v>50</v>
      </c>
    </row>
    <row r="12" spans="1:5" s="69" customFormat="1" ht="47.25" customHeight="1" x14ac:dyDescent="0.25">
      <c r="A12" s="73">
        <v>10</v>
      </c>
      <c r="B12" s="72" t="s">
        <v>18</v>
      </c>
      <c r="C12" s="71">
        <v>0.33329999999999999</v>
      </c>
      <c r="D12" s="70" t="s">
        <v>53</v>
      </c>
      <c r="E12" s="65" t="s">
        <v>50</v>
      </c>
    </row>
    <row r="13" spans="1:5" x14ac:dyDescent="0.2">
      <c r="A13" s="64"/>
      <c r="B13" s="63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7</vt:i4>
      </vt:variant>
      <vt:variant>
        <vt:lpstr>Intervalli denominati</vt:lpstr>
      </vt:variant>
      <vt:variant>
        <vt:i4>5</vt:i4>
      </vt:variant>
    </vt:vector>
  </HeadingPairs>
  <TitlesOfParts>
    <vt:vector size="12" baseType="lpstr">
      <vt:lpstr>Verifica controllo enti</vt:lpstr>
      <vt:lpstr>Verifica controllo societa</vt:lpstr>
      <vt:lpstr>Gap e controllo o partecipazion</vt:lpstr>
      <vt:lpstr>Parametri di partenza Lecce</vt:lpstr>
      <vt:lpstr>Prospetto quote partecipazi </vt:lpstr>
      <vt:lpstr>Riepilogo rilevanza singola</vt:lpstr>
      <vt:lpstr>RILEVANZA INSIEME DI ENTI</vt:lpstr>
      <vt:lpstr>'Gap e controllo o partecipazion'!Area_stampa</vt:lpstr>
      <vt:lpstr>'Parametri di partenza Lecce'!Area_stampa</vt:lpstr>
      <vt:lpstr>'Prospetto quote partecipazi '!Area_stampa</vt:lpstr>
      <vt:lpstr>'Riepilogo rilevanza singola'!Area_stampa</vt:lpstr>
      <vt:lpstr>'RILEVANZA INSIEME DI ENTI'!Area_stampa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MAZZOTTA</dc:creator>
  <cp:lastModifiedBy>GIUSEPPE TONDO</cp:lastModifiedBy>
  <cp:lastPrinted>2025-08-07T07:21:37Z</cp:lastPrinted>
  <dcterms:created xsi:type="dcterms:W3CDTF">2019-08-30T07:43:27Z</dcterms:created>
  <dcterms:modified xsi:type="dcterms:W3CDTF">2025-08-07T10:42:46Z</dcterms:modified>
</cp:coreProperties>
</file>